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15015" windowHeight="8475" firstSheet="5" activeTab="5"/>
  </bookViews>
  <sheets>
    <sheet name="2014_15" sheetId="1" state="hidden" r:id="rId1"/>
    <sheet name="2015_16" sheetId="2" state="hidden" r:id="rId2"/>
    <sheet name="Sheet4" sheetId="4" state="hidden" r:id="rId3"/>
    <sheet name="Sheet5" sheetId="5" state="hidden" r:id="rId4"/>
    <sheet name="Sheet7" sheetId="7" state="hidden" r:id="rId5"/>
    <sheet name="1516 list" sheetId="10" r:id="rId6"/>
    <sheet name="Sheet6" sheetId="11" state="hidden" r:id="rId7"/>
  </sheets>
  <definedNames>
    <definedName name="_xlnm._FilterDatabase" localSheetId="0" hidden="1">Sheet7!#REF!</definedName>
  </definedNames>
  <calcPr calcId="145621"/>
</workbook>
</file>

<file path=xl/calcChain.xml><?xml version="1.0" encoding="utf-8"?>
<calcChain xmlns="http://schemas.openxmlformats.org/spreadsheetml/2006/main">
  <c r="D2337" i="10" l="1"/>
  <c r="D2330" i="10"/>
  <c r="D2163" i="10"/>
  <c r="D1969" i="10"/>
  <c r="D1963" i="10"/>
  <c r="D1957" i="10"/>
  <c r="D1949" i="10"/>
  <c r="D1943" i="10"/>
  <c r="D1937" i="10"/>
  <c r="D1931" i="10"/>
  <c r="D1924" i="10"/>
  <c r="D1917" i="10"/>
  <c r="D1912" i="10"/>
  <c r="D1907" i="10"/>
  <c r="D1902" i="10"/>
  <c r="D1896" i="10"/>
  <c r="D1890" i="10"/>
  <c r="D1882" i="10"/>
  <c r="D1876" i="10"/>
  <c r="D1872" i="10"/>
  <c r="D1864" i="10"/>
  <c r="D1856" i="10"/>
  <c r="D1849" i="10"/>
  <c r="D1841" i="10"/>
  <c r="D1794" i="10"/>
  <c r="D1789" i="10"/>
  <c r="D1774" i="10"/>
  <c r="D1768" i="10"/>
  <c r="D1761" i="10"/>
  <c r="D1754" i="10"/>
  <c r="D1748" i="10"/>
  <c r="D1741" i="10"/>
  <c r="D1736" i="10"/>
  <c r="D1730" i="10"/>
  <c r="D1724" i="10"/>
  <c r="D1709" i="10"/>
  <c r="D1706" i="10"/>
  <c r="D1701" i="10"/>
  <c r="D1697" i="10"/>
  <c r="D1694" i="10"/>
  <c r="D1678" i="10"/>
  <c r="D1671" i="10"/>
  <c r="D1633" i="10"/>
  <c r="D1176" i="10"/>
  <c r="D1169" i="10"/>
  <c r="D1154" i="10"/>
  <c r="D1138" i="10"/>
  <c r="D1125" i="10"/>
  <c r="D1079" i="10"/>
  <c r="D1072" i="10"/>
  <c r="D1064" i="10"/>
  <c r="D1034" i="10"/>
  <c r="D1028" i="10"/>
  <c r="D1007" i="10"/>
  <c r="D1001" i="10"/>
  <c r="D994" i="10"/>
  <c r="D989" i="10"/>
  <c r="D983" i="10"/>
  <c r="D976" i="10"/>
  <c r="D969" i="10"/>
  <c r="D964" i="10"/>
  <c r="D950" i="10"/>
  <c r="D941" i="10"/>
  <c r="D933" i="10"/>
  <c r="D868" i="10"/>
  <c r="D717" i="10"/>
  <c r="D710" i="10"/>
  <c r="D689" i="10"/>
  <c r="D682" i="10"/>
  <c r="D674" i="10"/>
  <c r="D662" i="10"/>
  <c r="D655" i="10"/>
  <c r="D652" i="10"/>
  <c r="D649" i="10"/>
  <c r="D646" i="10"/>
  <c r="D641" i="10"/>
  <c r="D638" i="10"/>
  <c r="D635" i="10"/>
  <c r="D630" i="10"/>
  <c r="D620" i="10"/>
  <c r="D615" i="10"/>
  <c r="D606" i="10"/>
  <c r="D602" i="10"/>
  <c r="D597" i="10"/>
  <c r="D593" i="10"/>
  <c r="D586" i="10"/>
  <c r="D580" i="10"/>
  <c r="D575" i="10"/>
  <c r="D568" i="10"/>
  <c r="D561" i="10"/>
  <c r="D555" i="10"/>
  <c r="D548" i="10"/>
  <c r="D542" i="10"/>
  <c r="D535" i="10"/>
  <c r="D530" i="10"/>
  <c r="D523" i="10"/>
  <c r="D519" i="10"/>
  <c r="D493" i="10"/>
  <c r="D401" i="10"/>
  <c r="D288" i="10"/>
  <c r="D281" i="10"/>
  <c r="D274" i="10"/>
  <c r="D268" i="10"/>
  <c r="D253" i="10"/>
  <c r="D248" i="10"/>
  <c r="D241" i="10"/>
  <c r="D189" i="10"/>
  <c r="D181" i="10"/>
  <c r="D170" i="10"/>
  <c r="D101" i="10"/>
  <c r="D78" i="10"/>
  <c r="D71" i="10"/>
  <c r="D63" i="10"/>
  <c r="C6" i="5" l="1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N5" i="5"/>
  <c r="L5" i="5"/>
  <c r="Y25" i="5"/>
  <c r="E20" i="4"/>
</calcChain>
</file>

<file path=xl/sharedStrings.xml><?xml version="1.0" encoding="utf-8"?>
<sst xmlns="http://schemas.openxmlformats.org/spreadsheetml/2006/main" count="20968" uniqueCount="5101">
  <si>
    <t>Serv</t>
  </si>
  <si>
    <t>DESCRIPTION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</si>
  <si>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</si>
  <si>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</si>
  <si>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</si>
  <si>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</si>
  <si>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</si>
  <si>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</si>
  <si>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</si>
  <si>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</si>
  <si>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</si>
  <si>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</si>
  <si>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</t>
  </si>
  <si>
    <t>R</t>
  </si>
  <si>
    <t>02</t>
  </si>
  <si>
    <t>Ogden Water</t>
  </si>
  <si>
    <t>Jerusalem Farm</t>
  </si>
  <si>
    <t>26</t>
  </si>
  <si>
    <t>Countryside Management</t>
  </si>
  <si>
    <t>28</t>
  </si>
  <si>
    <t>Environmental Education</t>
  </si>
  <si>
    <t>Healthy Towns Project</t>
  </si>
  <si>
    <t>Upbeat Graduates</t>
  </si>
  <si>
    <t>56</t>
  </si>
  <si>
    <t>Created by budget conversion</t>
  </si>
  <si>
    <t>60</t>
  </si>
  <si>
    <t>The Shay Stadium</t>
  </si>
  <si>
    <t>Leisure In Action</t>
  </si>
  <si>
    <t>Health &amp; Physical Activities</t>
  </si>
  <si>
    <t>Disability 2</t>
  </si>
  <si>
    <t>SRB 6 Sports Development</t>
  </si>
  <si>
    <t>Community</t>
  </si>
  <si>
    <t>74</t>
  </si>
  <si>
    <t>Volunteer Coordinators (Formerly PPEP)</t>
  </si>
  <si>
    <t>Child Obesity - obsolete DO NOT USE</t>
  </si>
  <si>
    <t>76</t>
  </si>
  <si>
    <t>Healthy Living Partnership</t>
  </si>
  <si>
    <t>Net Charge To General Rate Fund</t>
  </si>
  <si>
    <t>10</t>
  </si>
  <si>
    <t>52</t>
  </si>
  <si>
    <t>04</t>
  </si>
  <si>
    <t>Community Wardens - Central Support Fund</t>
  </si>
  <si>
    <t>08</t>
  </si>
  <si>
    <t>Emergency Planning</t>
  </si>
  <si>
    <t>Neighbourhood Working</t>
  </si>
  <si>
    <t>22</t>
  </si>
  <si>
    <t>Building Safer Communities</t>
  </si>
  <si>
    <t>Voluntary Sector Commissioning</t>
  </si>
  <si>
    <t>Discretionary Rate Relief</t>
  </si>
  <si>
    <t>30</t>
  </si>
  <si>
    <t>Community Safety &amp; Resilience</t>
  </si>
  <si>
    <t>Youth Offenders Team</t>
  </si>
  <si>
    <t>Police Community Support Officers</t>
  </si>
  <si>
    <t>Special Projects</t>
  </si>
  <si>
    <t>CCTV Programme</t>
  </si>
  <si>
    <t>71</t>
  </si>
  <si>
    <t>Halifax Central Initiative</t>
  </si>
  <si>
    <t>72</t>
  </si>
  <si>
    <t>Safer &amp; Stronger Comm. - Boothtown Challenge</t>
  </si>
  <si>
    <t>Area Forums</t>
  </si>
  <si>
    <t>78</t>
  </si>
  <si>
    <t>Head of Service Neighbourhood &amp; Comm. Engagement</t>
  </si>
  <si>
    <t>06</t>
  </si>
  <si>
    <t>Directorate Support Services</t>
  </si>
  <si>
    <t>Group Director &amp; PA Support Costs</t>
  </si>
  <si>
    <t>Projects and Asset Management</t>
  </si>
  <si>
    <t>Finance</t>
  </si>
  <si>
    <t>Cemeteries</t>
  </si>
  <si>
    <t>Park Wood Crematorium</t>
  </si>
  <si>
    <t>12</t>
  </si>
  <si>
    <t>Cemeteries - Health And Safety</t>
  </si>
  <si>
    <t>Recreation Support</t>
  </si>
  <si>
    <t>Obsolete code (now 90 45) Changing Rooms</t>
  </si>
  <si>
    <t>Midnight League</t>
  </si>
  <si>
    <t>Spring Hall Mansions</t>
  </si>
  <si>
    <t>Spring Hall Sports Facilities</t>
  </si>
  <si>
    <t>Parks and Open Spaces</t>
  </si>
  <si>
    <t>40</t>
  </si>
  <si>
    <t>Waste Recycling</t>
  </si>
  <si>
    <t>Wesley Court Building</t>
  </si>
  <si>
    <t>Centre Vale Park</t>
  </si>
  <si>
    <t>Other Credit Balances</t>
  </si>
  <si>
    <t>Business Support</t>
  </si>
  <si>
    <t>Library Development</t>
  </si>
  <si>
    <t>Bibliographic Services</t>
  </si>
  <si>
    <t>Computer System (Customer) Libraries</t>
  </si>
  <si>
    <t>Libraries Income</t>
  </si>
  <si>
    <t>Central Lending</t>
  </si>
  <si>
    <t>Obsolete (NOT IN USE) Access for All (use 0810)</t>
  </si>
  <si>
    <t>Area Services</t>
  </si>
  <si>
    <t>14</t>
  </si>
  <si>
    <t>Childrens Services</t>
  </si>
  <si>
    <t>Libraries Collections Stock</t>
  </si>
  <si>
    <t>16</t>
  </si>
  <si>
    <t>Reference Services</t>
  </si>
  <si>
    <t>Libraries, Museums and Arts Manager</t>
  </si>
  <si>
    <t>West Calderdale</t>
  </si>
  <si>
    <t>South East Calderdale</t>
  </si>
  <si>
    <t>East Calderdale</t>
  </si>
  <si>
    <t>King Cross Library Project</t>
  </si>
  <si>
    <t>Home Library Service</t>
  </si>
  <si>
    <t>Customer First by Phone</t>
  </si>
  <si>
    <t>Schools Library Service</t>
  </si>
  <si>
    <t>Web Services</t>
  </si>
  <si>
    <t>Archives</t>
  </si>
  <si>
    <t>36</t>
  </si>
  <si>
    <t>Customer First - Todmorden - Premises</t>
  </si>
  <si>
    <t>46</t>
  </si>
  <si>
    <t>Customer First - Staffing</t>
  </si>
  <si>
    <t>Tourism Administration</t>
  </si>
  <si>
    <t>Halifax T.I.C.</t>
  </si>
  <si>
    <t>Hebden Bridge T.I.C.</t>
  </si>
  <si>
    <t>Corporate Events</t>
  </si>
  <si>
    <t>Tour De France</t>
  </si>
  <si>
    <t>70</t>
  </si>
  <si>
    <t>Libraries, Museums and Arts - Head of Service</t>
  </si>
  <si>
    <t>Regn of BDM (prev on 8011)</t>
  </si>
  <si>
    <t>Local Land Charges (prev on 8049)</t>
  </si>
  <si>
    <t>Licencing - Other (prev on 8050)</t>
  </si>
  <si>
    <t>Licencing - Hackney Carriages (prev on 8051)</t>
  </si>
  <si>
    <t>Banking &amp; Technical Advice</t>
  </si>
  <si>
    <t>Benefits</t>
  </si>
  <si>
    <t>Income Services</t>
  </si>
  <si>
    <t>Council Tax Cost of Collection (prev C of C both)</t>
  </si>
  <si>
    <t>Local Welfare Provision</t>
  </si>
  <si>
    <t>NNDR Business Rates</t>
  </si>
  <si>
    <t>Revenues &amp; Benefits Service Manager</t>
  </si>
  <si>
    <t>Head of Service Customer Services &amp; Communications</t>
  </si>
  <si>
    <t>Customer Insight (prev Corporate Complaints)</t>
  </si>
  <si>
    <t>Communication Service</t>
  </si>
  <si>
    <t>Halls Administration</t>
  </si>
  <si>
    <t>Todmorden Town Hall</t>
  </si>
  <si>
    <t>Luddenden Foot Institute</t>
  </si>
  <si>
    <t>Wainwright Hall</t>
  </si>
  <si>
    <t>Civic Hall-Brighouse</t>
  </si>
  <si>
    <t>Village Hall-Shelf</t>
  </si>
  <si>
    <t>Clay House</t>
  </si>
  <si>
    <t>Piece Hall</t>
  </si>
  <si>
    <t>Arts Grants</t>
  </si>
  <si>
    <t>Museums Store - Spring Hall Gym</t>
  </si>
  <si>
    <t>Esmee Fairbairn Project</t>
  </si>
  <si>
    <t>First World War Centenary</t>
  </si>
  <si>
    <t>Volunteer Development Project Arts Council Grant</t>
  </si>
  <si>
    <t>Great War Gallery</t>
  </si>
  <si>
    <t>Victoria Theatre Q</t>
  </si>
  <si>
    <t>Victoria Theatre Bars &amp; Catering</t>
  </si>
  <si>
    <t>Victoria Theatre Overhead Account</t>
  </si>
  <si>
    <t>Victoria Theatre Production Accounts</t>
  </si>
  <si>
    <t>44</t>
  </si>
  <si>
    <t>Piece Hall Promotional Activities</t>
  </si>
  <si>
    <t>Donations Funds</t>
  </si>
  <si>
    <t>Museums Central</t>
  </si>
  <si>
    <t>Bankfield Museum</t>
  </si>
  <si>
    <t>Industrial Museum</t>
  </si>
  <si>
    <t>Brighouse Art Gallery</t>
  </si>
  <si>
    <t>Shibden Hall</t>
  </si>
  <si>
    <t>58</t>
  </si>
  <si>
    <t>Shibden Hall Cafe</t>
  </si>
  <si>
    <t>Heptonstall Museum</t>
  </si>
  <si>
    <t>The Keep</t>
  </si>
  <si>
    <t>Thomas Street Arts Store</t>
  </si>
  <si>
    <t>Museums Education</t>
  </si>
  <si>
    <t>Hebden Bridge Picture House Overhd A</t>
  </si>
  <si>
    <t>Hebden Bridge Picture House Productn</t>
  </si>
  <si>
    <t>68</t>
  </si>
  <si>
    <t>Collections Management</t>
  </si>
  <si>
    <t>Arts Development</t>
  </si>
  <si>
    <t>Exhibitions and Events</t>
  </si>
  <si>
    <t>Voices from the Past</t>
  </si>
  <si>
    <t>Administration &amp; General Holding A/C</t>
  </si>
  <si>
    <t>Borough Market Hall-Halifax</t>
  </si>
  <si>
    <t>Market Hall-Todmorden</t>
  </si>
  <si>
    <t>Open Market-Todmorden</t>
  </si>
  <si>
    <t>Open Market-Sowerby Bridge</t>
  </si>
  <si>
    <t>Open Market-Elland</t>
  </si>
  <si>
    <t>Open Market-Hebden Bridge</t>
  </si>
  <si>
    <t>Town Shops &amp; Properties-Halifax</t>
  </si>
  <si>
    <t>Housing Properties At Borough Market</t>
  </si>
  <si>
    <t>Halifax Car Boot Sale</t>
  </si>
  <si>
    <t>Brighouse Car Boot Sale</t>
  </si>
  <si>
    <t>Head of Regeneration</t>
  </si>
  <si>
    <t>Innovation Grant and Loan Fund</t>
  </si>
  <si>
    <t>Lowfields Development</t>
  </si>
  <si>
    <t>Pennine Rural Development Area</t>
  </si>
  <si>
    <t>Sowerby Bridge Riverside/Redevelopment</t>
  </si>
  <si>
    <t>Public Clocks</t>
  </si>
  <si>
    <t>Design &amp; Maintenance</t>
  </si>
  <si>
    <t>Strategic Resources Team</t>
  </si>
  <si>
    <t>ERDF - Business Growth Calderdale</t>
  </si>
  <si>
    <t>JCP - Flexible Fund Grant Scheme</t>
  </si>
  <si>
    <t>LCR - Apprenticeship Hub</t>
  </si>
  <si>
    <t>West Yorkshire Local Broadband Plan</t>
  </si>
  <si>
    <t>Business &amp; Economy Team</t>
  </si>
  <si>
    <t>Regen - Property</t>
  </si>
  <si>
    <t>Regen - Grounds Maint</t>
  </si>
  <si>
    <t>54</t>
  </si>
  <si>
    <t>Regeneration-Central Developmt Area</t>
  </si>
  <si>
    <t>Marketing Halifax (Formerly Town Centre Manager)</t>
  </si>
  <si>
    <t>Major Projects</t>
  </si>
  <si>
    <t>ISCAL</t>
  </si>
  <si>
    <t>Workwise</t>
  </si>
  <si>
    <t>L. &amp;  P. Cost of Property Sales</t>
  </si>
  <si>
    <t>L. &amp;  P. Harrison House</t>
  </si>
  <si>
    <t>L. &amp; P. Commercial Properties</t>
  </si>
  <si>
    <t>L. &amp; P. Commercial Properties - Ex HRA</t>
  </si>
  <si>
    <t>L. &amp;  P. Administration</t>
  </si>
  <si>
    <t>AMP (Funded from Relocation Savings)</t>
  </si>
  <si>
    <t>L. &amp;  P. - General SSC</t>
  </si>
  <si>
    <t>Rochdale Canal</t>
  </si>
  <si>
    <t>18</t>
  </si>
  <si>
    <t>Building Cleaning</t>
  </si>
  <si>
    <t>Public Conveniencies</t>
  </si>
  <si>
    <t>Non Contract Work - SLAs</t>
  </si>
  <si>
    <t>Manage.&amp;Supervision-Build.Cleaning</t>
  </si>
  <si>
    <t>Revenue Monitoring Balances Etc.</t>
  </si>
  <si>
    <t>Primary &amp; Secondary-Common Expenses</t>
  </si>
  <si>
    <t>Primary</t>
  </si>
  <si>
    <t>Secondary</t>
  </si>
  <si>
    <t>Maintained Nurseries ISB</t>
  </si>
  <si>
    <t>Funds allocated Primary</t>
  </si>
  <si>
    <t>Funds allocated Secondary</t>
  </si>
  <si>
    <t>Funds allocated Primary Special</t>
  </si>
  <si>
    <t>Funds allocated Secondary Special</t>
  </si>
  <si>
    <t>Transfer Of A S B To Schools</t>
  </si>
  <si>
    <t>Early Years Control</t>
  </si>
  <si>
    <t>High Needs Block Control</t>
  </si>
  <si>
    <t>Special Schools A.S.B.  (Primary)</t>
  </si>
  <si>
    <t>Special Schools A.S.B. (Secondary)</t>
  </si>
  <si>
    <t>Transfer Special A.S.B. To Schools</t>
  </si>
  <si>
    <t>Finance General</t>
  </si>
  <si>
    <t>Chief and Deputy Chief Exec Support</t>
  </si>
  <si>
    <t>Council Wide Procurement Costs</t>
  </si>
  <si>
    <t>Risk Management</t>
  </si>
  <si>
    <t>Corporate Accounting</t>
  </si>
  <si>
    <t>Administration</t>
  </si>
  <si>
    <t>Audit</t>
  </si>
  <si>
    <t>Senior Management</t>
  </si>
  <si>
    <t>Insurance</t>
  </si>
  <si>
    <t>Local Management of Schools Team</t>
  </si>
  <si>
    <t>Payments</t>
  </si>
  <si>
    <t>Adult Health and Social Care Support</t>
  </si>
  <si>
    <t>Children and Young People Support</t>
  </si>
  <si>
    <t>Economy and Environment Support</t>
  </si>
  <si>
    <t>Safer and Stronger Support</t>
  </si>
  <si>
    <t>Admin tfred from ICT</t>
  </si>
  <si>
    <t>Net Rate Requirement</t>
  </si>
  <si>
    <t>Chief Execs Dept General</t>
  </si>
  <si>
    <t>Chief Executives Office</t>
  </si>
  <si>
    <t>2A</t>
  </si>
  <si>
    <t>Printing Section</t>
  </si>
  <si>
    <t>Information Technololgy</t>
  </si>
  <si>
    <t>Electronic Government</t>
  </si>
  <si>
    <t>Internet Service Provider (ISP) - Intranet</t>
  </si>
  <si>
    <t>Oracle Maintenance</t>
  </si>
  <si>
    <t>Wide Area Network</t>
  </si>
  <si>
    <t>34</t>
  </si>
  <si>
    <t>Schools Broadband</t>
  </si>
  <si>
    <t>Communications infrastructure</t>
  </si>
  <si>
    <t>Desk Top Migration</t>
  </si>
  <si>
    <t>Security Software</t>
  </si>
  <si>
    <t>Government Connect</t>
  </si>
  <si>
    <t>HR and Payroll System</t>
  </si>
  <si>
    <t>Electronic Documents Records Management (EDRM)</t>
  </si>
  <si>
    <t>Bus Chnge &amp; Perform Mgt (prev part of 2840&amp;2861)</t>
  </si>
  <si>
    <t>Net Charge to General Fund</t>
  </si>
  <si>
    <t>Other Operating Expenditure</t>
  </si>
  <si>
    <t>Taxation and Non Specific Grant Income</t>
  </si>
  <si>
    <t>Adjustments Between Accounting and Funding Bases</t>
  </si>
  <si>
    <t>Net Revenue Requirement - surplus/deficit</t>
  </si>
  <si>
    <t>Performance Reward Grant (Local Area Agreement)</t>
  </si>
  <si>
    <t>Council Wide Corporate Management Costs</t>
  </si>
  <si>
    <t>Council Wide Democratic Representation &amp; Manage</t>
  </si>
  <si>
    <t>Council wide Procurement Costs (Trans to 2604)</t>
  </si>
  <si>
    <t>Property Rationalisation</t>
  </si>
  <si>
    <t>Payment To Joint Authorities</t>
  </si>
  <si>
    <t>Council wide Finance/ Other Costs</t>
  </si>
  <si>
    <t>Members Services</t>
  </si>
  <si>
    <t>Net Charge To General Fund</t>
  </si>
  <si>
    <t>Loan Interest</t>
  </si>
  <si>
    <t>Loans-Debt Management</t>
  </si>
  <si>
    <t>Investment Interest</t>
  </si>
  <si>
    <t>Invest to Save - Prudential Borrowing</t>
  </si>
  <si>
    <t>Community Cohesion &amp; Equalities</t>
  </si>
  <si>
    <t>Town Twinning</t>
  </si>
  <si>
    <t>Access to Services</t>
  </si>
  <si>
    <t>Research &amp; Consultation - General (prev part 2861)</t>
  </si>
  <si>
    <t>Public Health Staffing costs</t>
  </si>
  <si>
    <t>Substance Misuse</t>
  </si>
  <si>
    <t>Sexual Health</t>
  </si>
  <si>
    <t>Obesity</t>
  </si>
  <si>
    <t>Smoking &amp; Tobacco</t>
  </si>
  <si>
    <t>Other Public Health</t>
  </si>
  <si>
    <t>Communities - Public Health work</t>
  </si>
  <si>
    <t>Chief Execs public Health work</t>
  </si>
  <si>
    <t>Overheads / Running costs</t>
  </si>
  <si>
    <t>Contingency / Unallocated budget</t>
  </si>
  <si>
    <t>Budget Council saving 2013</t>
  </si>
  <si>
    <t>Rate Requirement</t>
  </si>
  <si>
    <t>Heatherstones</t>
  </si>
  <si>
    <t>Ferney Lee HOP</t>
  </si>
  <si>
    <t>Heathy House HOP - CLOSED - Code no longer in Use</t>
  </si>
  <si>
    <t>Mytholm Meadows Extra Care Scheme</t>
  </si>
  <si>
    <t>Non Delegated Residential</t>
  </si>
  <si>
    <t>Clement Court Extra Care Scheme</t>
  </si>
  <si>
    <t>SIT &amp; HC Management</t>
  </si>
  <si>
    <t>Central Halifax Reablement Teams SIT</t>
  </si>
  <si>
    <t>Lower Valley HC Reablement Teams SIT</t>
  </si>
  <si>
    <t>Upper Valley HC Reablement Teams SIT</t>
  </si>
  <si>
    <t>Support In Mind (Dementia Service)</t>
  </si>
  <si>
    <t>Out of Hours Home Care SIT</t>
  </si>
  <si>
    <t>Crisis Intervention Team SIT (prev Rapid Response)</t>
  </si>
  <si>
    <t>Please use 4628 from 13/14 was OP Day Services</t>
  </si>
  <si>
    <t>In-House Integrated Day Services - OP/LD</t>
  </si>
  <si>
    <t>Maintenance Home Care</t>
  </si>
  <si>
    <t>Purchased Day Opportunities Learning Disabilities</t>
  </si>
  <si>
    <t>Cafe HX1 - LD Day Opportunities</t>
  </si>
  <si>
    <t>Cutting Hedge - Gardening Services LD</t>
  </si>
  <si>
    <t>ILST</t>
  </si>
  <si>
    <t>Flutterbites Cafe - LD Day Opportunities</t>
  </si>
  <si>
    <t>Learning Disabilities College Transport</t>
  </si>
  <si>
    <t>Plse use 4628 was Upper, Lower and Hx Supp Serv</t>
  </si>
  <si>
    <t>Lyndhurst</t>
  </si>
  <si>
    <t>Housing Support Services (Misg)</t>
  </si>
  <si>
    <t>Wells House</t>
  </si>
  <si>
    <t>Halifax Inclusion Services ( Mental Health)</t>
  </si>
  <si>
    <t>Shared Lives</t>
  </si>
  <si>
    <t>SHARE (Supported Housing and Respite/Emergency)</t>
  </si>
  <si>
    <t>Esf Access To Work</t>
  </si>
  <si>
    <t>Glenholme Respite Centre</t>
  </si>
  <si>
    <t>Housing Service Wide Costs</t>
  </si>
  <si>
    <t>Housing &amp; Environment Management - Obsolete</t>
  </si>
  <si>
    <t>Housing Strategy</t>
  </si>
  <si>
    <t>Home Improvement Service</t>
  </si>
  <si>
    <t>Leasehold Flats</t>
  </si>
  <si>
    <t>Housing Advice and Homelessness</t>
  </si>
  <si>
    <t>Grant for Child Workers - now obsolete</t>
  </si>
  <si>
    <t>Accessible Homes Agency</t>
  </si>
  <si>
    <t>Housing Handyperson Service</t>
  </si>
  <si>
    <t>Warm Homes, Healthy People</t>
  </si>
  <si>
    <t>Obs. Code - was DEEP (Domestic Energy Efiic Prog.)</t>
  </si>
  <si>
    <t>Environmental Management Team</t>
  </si>
  <si>
    <t>H F P A Advances</t>
  </si>
  <si>
    <t>Bed and Breakfast Accommodation</t>
  </si>
  <si>
    <t>Housing Regeneration &amp; Development</t>
  </si>
  <si>
    <t>Maintenance of Land</t>
  </si>
  <si>
    <t>Ryburn House</t>
  </si>
  <si>
    <t>Projects</t>
  </si>
  <si>
    <t>Right to Buy Loans</t>
  </si>
  <si>
    <t>Doorways - Premises Costs</t>
  </si>
  <si>
    <t>Housing and Environment Management</t>
  </si>
  <si>
    <t>Obsolete Trailblazer</t>
  </si>
  <si>
    <t>Calderdale Community Energy</t>
  </si>
  <si>
    <t>Iraqi settlement account</t>
  </si>
  <si>
    <t>Corporate Asset &amp; Facilities Management Team</t>
  </si>
  <si>
    <t>Corporate Projects Team</t>
  </si>
  <si>
    <t>Non CAFM Expenses</t>
  </si>
  <si>
    <t>CAFM - Caretakers, Receptionists etc</t>
  </si>
  <si>
    <t>Todmorden College</t>
  </si>
  <si>
    <t>Brighouse AEC</t>
  </si>
  <si>
    <t>Horton House</t>
  </si>
  <si>
    <t>Halifax Customer First - 19 Horton Street</t>
  </si>
  <si>
    <t>Repairs</t>
  </si>
  <si>
    <t>Miscellaneous CAFM</t>
  </si>
  <si>
    <t>Town Hall</t>
  </si>
  <si>
    <t>Westgate House</t>
  </si>
  <si>
    <t>Princess Buildings</t>
  </si>
  <si>
    <t>Investment Properties</t>
  </si>
  <si>
    <t>Budget Savings Targets</t>
  </si>
  <si>
    <t>Net Requirement</t>
  </si>
  <si>
    <t>Highways Network Manager</t>
  </si>
  <si>
    <t>Networks Management</t>
  </si>
  <si>
    <t>Parking Administration</t>
  </si>
  <si>
    <t>On Street Car Parking</t>
  </si>
  <si>
    <t>Off Street Car Parking</t>
  </si>
  <si>
    <t>Rights Of Way</t>
  </si>
  <si>
    <t>Highways Development Control</t>
  </si>
  <si>
    <t>Transportation (incl Cycling/Walking)</t>
  </si>
  <si>
    <t>0-15 Targeted Areas</t>
  </si>
  <si>
    <t>20 MPH Zones Project Formerly Congest.Perfmce Fund</t>
  </si>
  <si>
    <t>Road Safety</t>
  </si>
  <si>
    <t>Bikeability</t>
  </si>
  <si>
    <t>School Crossing Patrols</t>
  </si>
  <si>
    <t>Highway Maintenance</t>
  </si>
  <si>
    <t>Sustainable Environment</t>
  </si>
  <si>
    <t>Highways Man. &amp; Projects</t>
  </si>
  <si>
    <t>Corporate Maintenance Budgets</t>
  </si>
  <si>
    <t>District Rds: Patching</t>
  </si>
  <si>
    <t>District Rds: Drainage</t>
  </si>
  <si>
    <t>District Rds: Footway Maintenance</t>
  </si>
  <si>
    <t>District Rds: Safety Fences/Barriers</t>
  </si>
  <si>
    <t>District Roads: Boundary Fences (V &amp; UB)</t>
  </si>
  <si>
    <t>Bridges</t>
  </si>
  <si>
    <t>District Rds: Walls &gt; 1.2m</t>
  </si>
  <si>
    <t>District Rds: Walls General</t>
  </si>
  <si>
    <t>Street Nameplates</t>
  </si>
  <si>
    <t>District Rds: Gully Emptying</t>
  </si>
  <si>
    <t>District Rds: Traffic Signs - Mtce.</t>
  </si>
  <si>
    <t>District Rds: Signal Maintenance</t>
  </si>
  <si>
    <t>District Rds: Other Road Markings</t>
  </si>
  <si>
    <t>District Rds: Winter Service</t>
  </si>
  <si>
    <t>District Rds: Street Lighting - Mtce</t>
  </si>
  <si>
    <t>District Rds: Street Lighting-Energy</t>
  </si>
  <si>
    <t>Infrastructure Capital Financing</t>
  </si>
  <si>
    <t>Design &amp; Maintenace Rechargeable Works</t>
  </si>
  <si>
    <t>Festive Lighting</t>
  </si>
  <si>
    <t>Minor Traffic Management Measures</t>
  </si>
  <si>
    <t>Minor Signal Schemes</t>
  </si>
  <si>
    <t>Depots - Client Costs</t>
  </si>
  <si>
    <t>Transport Planning Policy &amp; Strategy</t>
  </si>
  <si>
    <t>Head of Planning</t>
  </si>
  <si>
    <t>Development Management</t>
  </si>
  <si>
    <t>Building Control Non Fee Earning</t>
  </si>
  <si>
    <t>Building Control Trading Account</t>
  </si>
  <si>
    <t>Fire &amp; Access</t>
  </si>
  <si>
    <t>Building Control - Partnership Work</t>
  </si>
  <si>
    <t>Business Support &amp; Customer Services</t>
  </si>
  <si>
    <t>Spatial Planning</t>
  </si>
  <si>
    <t>Local Development Framework</t>
  </si>
  <si>
    <t>Unallocated Approved Budget</t>
  </si>
  <si>
    <t>Economy and Environment Directorate</t>
  </si>
  <si>
    <t>CYPS Management</t>
  </si>
  <si>
    <t>Education Welfare Team</t>
  </si>
  <si>
    <t>School Improvement Staffing (SIS)</t>
  </si>
  <si>
    <t>Support From Central Departments</t>
  </si>
  <si>
    <t>Mid-Morning Refreshments</t>
  </si>
  <si>
    <t>Capita One - New Server</t>
  </si>
  <si>
    <t>Carbon reduction tax</t>
  </si>
  <si>
    <t>Capital / AMP</t>
  </si>
  <si>
    <t>Five Schools Project</t>
  </si>
  <si>
    <t>Common Assessment Framework</t>
  </si>
  <si>
    <t>Service Support</t>
  </si>
  <si>
    <t>Supply Teachers-LEA Union Reps Etc</t>
  </si>
  <si>
    <t>SEN Team</t>
  </si>
  <si>
    <t>PFI Repay Hockey Club ( April 2003 to April 2062 )</t>
  </si>
  <si>
    <t>Careers Info &amp; Guidance Service</t>
  </si>
  <si>
    <t>Behaviour Support - Mainstream Programmes</t>
  </si>
  <si>
    <t>Employment Tribunals</t>
  </si>
  <si>
    <t>School Related Statutory Functions</t>
  </si>
  <si>
    <t>Government Grant Holding A/C</t>
  </si>
  <si>
    <t>Health &amp; Safety/Electrical Safety</t>
  </si>
  <si>
    <t>Governor Support</t>
  </si>
  <si>
    <t>Heath Training &amp; Development Centre</t>
  </si>
  <si>
    <t>School Improvement Staffing - Sept 2012 onwards</t>
  </si>
  <si>
    <t>Music Service</t>
  </si>
  <si>
    <t>Schools Partnership Board</t>
  </si>
  <si>
    <t>Strategic Priorities</t>
  </si>
  <si>
    <t>Structural Repairs</t>
  </si>
  <si>
    <t>AAIAD (Arts Council)</t>
  </si>
  <si>
    <t>School Contingencies</t>
  </si>
  <si>
    <t>Educational Psychology Service</t>
  </si>
  <si>
    <t>Specialist Inclusion Service (DSG)</t>
  </si>
  <si>
    <t>Statemented Pupil Support</t>
  </si>
  <si>
    <t>LAC - Looked After Children</t>
  </si>
  <si>
    <t>6J</t>
  </si>
  <si>
    <t>Admissions &amp; School Organisation &amp; Planning</t>
  </si>
  <si>
    <t>Learning Support Unit - Rastrick</t>
  </si>
  <si>
    <t>Premature Retirement Compensation</t>
  </si>
  <si>
    <t>Home to School Transport</t>
  </si>
  <si>
    <t>Capital Charges</t>
  </si>
  <si>
    <t>Extra District Pupils In Calderdale Schools-Income</t>
  </si>
  <si>
    <t>E2</t>
  </si>
  <si>
    <t>Ridings School Closure Costs</t>
  </si>
  <si>
    <t>Disability Pathfinder - Champion</t>
  </si>
  <si>
    <t>CYP Participation Project</t>
  </si>
  <si>
    <t>Childrens Commissioning Team</t>
  </si>
  <si>
    <t>C &amp; P - CSC Contracts</t>
  </si>
  <si>
    <t>Children &amp; Young People at risk</t>
  </si>
  <si>
    <t>Post 16</t>
  </si>
  <si>
    <t>Early Intervention Locality Team</t>
  </si>
  <si>
    <t>Prudential Borrowing by Schools</t>
  </si>
  <si>
    <t>Peer Review 2012</t>
  </si>
  <si>
    <t>Holding Code Academy Recoupment</t>
  </si>
  <si>
    <t>Budget Savings</t>
  </si>
  <si>
    <t>Ravenscliffe High School</t>
  </si>
  <si>
    <t>Revenue Balances B/Fwd</t>
  </si>
  <si>
    <t>Highbury</t>
  </si>
  <si>
    <t>Wood Bank School</t>
  </si>
  <si>
    <t>Special Extra District</t>
  </si>
  <si>
    <t>Behaviour Support - PRU</t>
  </si>
  <si>
    <t>Keywork</t>
  </si>
  <si>
    <t>Northgate House Communications</t>
  </si>
  <si>
    <t>Northgate House Buildings</t>
  </si>
  <si>
    <t>Non School PRC</t>
  </si>
  <si>
    <t>Schools Forum</t>
  </si>
  <si>
    <t>Adult &amp; Community Learning - Non Grant Costs</t>
  </si>
  <si>
    <t>Advocacy workers</t>
  </si>
  <si>
    <t>National Citizen Service</t>
  </si>
  <si>
    <t>Brighouse Youth Centre</t>
  </si>
  <si>
    <t>Cartwheel Youth Centre</t>
  </si>
  <si>
    <t>Eastfield Jubilee Centre</t>
  </si>
  <si>
    <t>Forest Cottage Youth &amp; Community Centre</t>
  </si>
  <si>
    <t>Mixenden Youth &amp; Community Centre</t>
  </si>
  <si>
    <t>North Halifax Youth Work</t>
  </si>
  <si>
    <t>Queens Road Neighbourhood Centre</t>
  </si>
  <si>
    <t>Sowerby Bridge Comm Centre</t>
  </si>
  <si>
    <t>Todmorden</t>
  </si>
  <si>
    <t>Whitley Youth Centre</t>
  </si>
  <si>
    <t>Duke Of Edinburgh's Award Scheme</t>
  </si>
  <si>
    <t>Mainstream Extra District</t>
  </si>
  <si>
    <t>Publicising Positive Activities - YP DFES</t>
  </si>
  <si>
    <t>North Halifax Youth &amp; Community Group</t>
  </si>
  <si>
    <t>Raven Street Youth &amp; Community Centre</t>
  </si>
  <si>
    <t>Youth Service - Admin Costs</t>
  </si>
  <si>
    <t>Detached Playing Fields</t>
  </si>
  <si>
    <t>Youth Works</t>
  </si>
  <si>
    <t>Medical Needs VCS</t>
  </si>
  <si>
    <t>Vulnerable Children</t>
  </si>
  <si>
    <t>Central Halifax Youth Work</t>
  </si>
  <si>
    <t>Hebden Bridge &amp; Mytholmroyd</t>
  </si>
  <si>
    <t>Central Support - Non Schools</t>
  </si>
  <si>
    <t>Luddenden Youth Club</t>
  </si>
  <si>
    <t>Upper Valley Youth Work</t>
  </si>
  <si>
    <t>Pellon Network Centre</t>
  </si>
  <si>
    <t>TAP Programmes</t>
  </si>
  <si>
    <t>Non Operational Buildings</t>
  </si>
  <si>
    <t>Youth Service - Central Costs</t>
  </si>
  <si>
    <t>Outdoor Education</t>
  </si>
  <si>
    <t>Central Department Support</t>
  </si>
  <si>
    <t>Administrative Support</t>
  </si>
  <si>
    <t>Administrative Support 2010/11</t>
  </si>
  <si>
    <t>Todmorden Buildings CAL 2010/11</t>
  </si>
  <si>
    <t>Halifax Horton House Buildings CAL 2010/11</t>
  </si>
  <si>
    <t>Brighouse Buildings CAL 2010/11</t>
  </si>
  <si>
    <t>SFL Curriculum Staff CAL 2011/12</t>
  </si>
  <si>
    <t>IT Staff CAL 2011/12</t>
  </si>
  <si>
    <t>Management CAL 2011/12</t>
  </si>
  <si>
    <t>LD Curriculum Staff CAL 2011/12</t>
  </si>
  <si>
    <t>Arts &amp; Crafts Curriculum Staff CAL 2011/12</t>
  </si>
  <si>
    <t>Todmorden Buildings CAL 2011/12</t>
  </si>
  <si>
    <t>Brighouse Buildings CAL 2011/12</t>
  </si>
  <si>
    <t>FLNN LSC grant CAL 2012/13</t>
  </si>
  <si>
    <t>Wider Family Learning LSC grant CAL 2012/13</t>
  </si>
  <si>
    <t>SFL Curriculum Staff CAL 2012/13</t>
  </si>
  <si>
    <t>Resources CAL 2012/13</t>
  </si>
  <si>
    <t>Teaching Support Staff CAL 2012/13</t>
  </si>
  <si>
    <t>NLDC grant CAL 2012/13</t>
  </si>
  <si>
    <t>IT staff CAL 2012/13</t>
  </si>
  <si>
    <t>Management CAL 2012/13</t>
  </si>
  <si>
    <t>Admin Support 2012/13</t>
  </si>
  <si>
    <t>Community Learning Staff CAL 2012/13</t>
  </si>
  <si>
    <t>LD Curriculum Staff CAL 2012/13</t>
  </si>
  <si>
    <t>EN Curriculum Staff CAL 2012/13</t>
  </si>
  <si>
    <t>MFL Curriculum Staff CAL 2012/13</t>
  </si>
  <si>
    <t>Arts &amp; Crafts Curriculum Staff CAL 2012/13</t>
  </si>
  <si>
    <t>Family Learning - School Provision 2012/13</t>
  </si>
  <si>
    <t>Todmorden Buildings CAL 2012/13</t>
  </si>
  <si>
    <t>Halifax Horton House Buildings CAL 2012/13</t>
  </si>
  <si>
    <t>Staff Development CAL 2012/13</t>
  </si>
  <si>
    <t>Brighouse Buildings CAL 2012/13</t>
  </si>
  <si>
    <t>FLNN LSC grant CAL 2013/14</t>
  </si>
  <si>
    <t>Wider Family Learning LSC grant CAL 2013/14</t>
  </si>
  <si>
    <t>Adult Safeguarding Funding 2013/14</t>
  </si>
  <si>
    <t>SFL Curriculum staff CAL 2013/14</t>
  </si>
  <si>
    <t>Resources CAL 2013/14</t>
  </si>
  <si>
    <t>Teaching Support Staff CAL 2013/14</t>
  </si>
  <si>
    <t>NLDC grant CAL 2013/14</t>
  </si>
  <si>
    <t>IT staff CAL 2013/14</t>
  </si>
  <si>
    <t>Management CAL 2013/14</t>
  </si>
  <si>
    <t>Admin Support 2013/14</t>
  </si>
  <si>
    <t>Community Learning Staff 2013/14</t>
  </si>
  <si>
    <t>LD Curriculum staff CAL 2013/14</t>
  </si>
  <si>
    <t>EN Curriculum Staff CAL 2013/14</t>
  </si>
  <si>
    <t>MFL Curriculum Staff CAL 2013/14</t>
  </si>
  <si>
    <t>Arts &amp; Crafts Curriculum Staff CAL 2013/14</t>
  </si>
  <si>
    <t>Family Learning - School Provision 2013/14</t>
  </si>
  <si>
    <t>Todmorden Buildings CAL 2013/14</t>
  </si>
  <si>
    <t>Halifax Horton House Buildings CAL 2013/14</t>
  </si>
  <si>
    <t>Staff Development CAL 2013/14</t>
  </si>
  <si>
    <t>Brighouse Buildings CAL 2013/14</t>
  </si>
  <si>
    <t>YJB Intervention Programme</t>
  </si>
  <si>
    <t>Youth Offending Team</t>
  </si>
  <si>
    <t>Intensive Supervision &amp; Surveillance</t>
  </si>
  <si>
    <t>Referral Orders</t>
  </si>
  <si>
    <t>YOT High Risk Team</t>
  </si>
  <si>
    <t>Early Intervention Team</t>
  </si>
  <si>
    <t>YOT Other Funding</t>
  </si>
  <si>
    <t>Resettlement &amp; Aftercare Provision Grant</t>
  </si>
  <si>
    <t>Community Space Challenge</t>
  </si>
  <si>
    <t>Lower Valley Youth Work</t>
  </si>
  <si>
    <t>NEET - Positive Futures</t>
  </si>
  <si>
    <t>3.01  Retained - National Literacy &amp; Numeracy</t>
  </si>
  <si>
    <t>3.03  Retained - Ethnic Minority Achievement</t>
  </si>
  <si>
    <t>3.08  Retained - Educational Health Partnerships</t>
  </si>
  <si>
    <t>6.01a Retained - NGfL - Infrastructure &amp; Services</t>
  </si>
  <si>
    <t>General Duty on Sustainable Travel</t>
  </si>
  <si>
    <t>Pupil Referrral Unit</t>
  </si>
  <si>
    <t>Administration &amp; Management</t>
  </si>
  <si>
    <t>CSU - Central Services</t>
  </si>
  <si>
    <t>Extended Offer for 2 Year Olds</t>
  </si>
  <si>
    <t>Foundation Stage (Workforce Development)</t>
  </si>
  <si>
    <t>Central Halifax Area Budget</t>
  </si>
  <si>
    <t>Kevin Pearce Childrens' Centre</t>
  </si>
  <si>
    <t>Wellholme Park Centre</t>
  </si>
  <si>
    <t>New Road Childrens' Centre</t>
  </si>
  <si>
    <t>Jubilee Children's Centre</t>
  </si>
  <si>
    <t>Trajectory Building Funding</t>
  </si>
  <si>
    <t>Parent Partnership</t>
  </si>
  <si>
    <t>Hebden Vale Children's Centre</t>
  </si>
  <si>
    <t>North &amp; East Halifax Area Budget</t>
  </si>
  <si>
    <t>Family Intervention Team</t>
  </si>
  <si>
    <t>Access to Support Budget</t>
  </si>
  <si>
    <t>Early Years Support Team</t>
  </si>
  <si>
    <t>Lower Valley Area Team - Sure Start Funding</t>
  </si>
  <si>
    <t>Upper Valley Area Team</t>
  </si>
  <si>
    <t>Mixenden Parents Resource Centre</t>
  </si>
  <si>
    <t>Graduate Leader Funding</t>
  </si>
  <si>
    <t>Childrens' Centres Phase 2 Funding - EYDCP</t>
  </si>
  <si>
    <t>Payments by results trial - Upper Valley</t>
  </si>
  <si>
    <t>Enjoying &amp; Achieving - Upper Valley</t>
  </si>
  <si>
    <t>Being Healthy - Upper Valley</t>
  </si>
  <si>
    <t>Participation - Upper Valley</t>
  </si>
  <si>
    <t>Staying Safe - Upper Valley</t>
  </si>
  <si>
    <t>Inclusion Holiday Project</t>
  </si>
  <si>
    <t>Quality &amp; Development Team</t>
  </si>
  <si>
    <t>Sufficiency Grants</t>
  </si>
  <si>
    <t>Early Years &amp; Childcare Sufficiency Team</t>
  </si>
  <si>
    <t>Childminding Start up support</t>
  </si>
  <si>
    <t>Enjoying &amp; Achieving - Lower Valley</t>
  </si>
  <si>
    <t>Being Healthy - Lower Valley</t>
  </si>
  <si>
    <t>Participation - Lower Valley</t>
  </si>
  <si>
    <t>Staying Safe - Lower Valley</t>
  </si>
  <si>
    <t>Play Service -North Halifax</t>
  </si>
  <si>
    <t>Famiy Services Asset depeciation charges</t>
  </si>
  <si>
    <t>Core Play Service</t>
  </si>
  <si>
    <t>Todmorden Children's Centre</t>
  </si>
  <si>
    <t>Field Lane Children's Centre</t>
  </si>
  <si>
    <t>D C A T C H</t>
  </si>
  <si>
    <t>Elland Children's Centre</t>
  </si>
  <si>
    <t>Nursery Grant Funding</t>
  </si>
  <si>
    <t>Creations Community Children's Centre</t>
  </si>
  <si>
    <t>Breastfeeding Support Network</t>
  </si>
  <si>
    <t>Holywell Green Children's Centre</t>
  </si>
  <si>
    <t>Early Years and Childcare</t>
  </si>
  <si>
    <t>Family Intervention Team Tier 4</t>
  </si>
  <si>
    <t>Siddal CC</t>
  </si>
  <si>
    <t>Net Charge To GRF</t>
  </si>
  <si>
    <t>Troubled Families</t>
  </si>
  <si>
    <t>Operational Management</t>
  </si>
  <si>
    <t>Care Services Workforce Development - CWDC Grants</t>
  </si>
  <si>
    <t>Care Services Contribution from Reserves</t>
  </si>
  <si>
    <t>Care Services Workforce Development</t>
  </si>
  <si>
    <t>Alloe Field View</t>
  </si>
  <si>
    <t>Cousin Lane</t>
  </si>
  <si>
    <t>Westgarth extra</t>
  </si>
  <si>
    <t>Linden Brook</t>
  </si>
  <si>
    <t>Childrens External Placements</t>
  </si>
  <si>
    <t>Halifax North &amp; East Locality Team</t>
  </si>
  <si>
    <t>Hx West &amp; Central ( Carlton Mill ) Locality Team</t>
  </si>
  <si>
    <t>Upper Valley ( Todmorden ) Locality Team</t>
  </si>
  <si>
    <t>Lower Valley ( Elland ) Locality Team</t>
  </si>
  <si>
    <t>Outreach</t>
  </si>
  <si>
    <t>Connected Carer Services</t>
  </si>
  <si>
    <t>Disabled Childrens Team</t>
  </si>
  <si>
    <t>Emergency Duty Team</t>
  </si>
  <si>
    <t>Short Breaks Provider Packages</t>
  </si>
  <si>
    <t>Inclusion for Disabled Children</t>
  </si>
  <si>
    <t>Adoption Team</t>
  </si>
  <si>
    <t>Adoption Service</t>
  </si>
  <si>
    <t>Fostering Team</t>
  </si>
  <si>
    <t>Fostering Service</t>
  </si>
  <si>
    <t>Residence Allowances</t>
  </si>
  <si>
    <t>Special Guardianship</t>
  </si>
  <si>
    <t>Purchased Foster Care</t>
  </si>
  <si>
    <t>Social Care Family Support</t>
  </si>
  <si>
    <t>Looked After Children Service</t>
  </si>
  <si>
    <t>Leaving Care</t>
  </si>
  <si>
    <t>Looked After Children Team 3</t>
  </si>
  <si>
    <t>Looked After Children Team 1</t>
  </si>
  <si>
    <t>Children's Assessment Team</t>
  </si>
  <si>
    <t>Beverley Place</t>
  </si>
  <si>
    <t>Elland Premises</t>
  </si>
  <si>
    <t>Carlton Mill premises</t>
  </si>
  <si>
    <t>Care Services Admin</t>
  </si>
  <si>
    <t>LADO</t>
  </si>
  <si>
    <t>Schools Safeguarding Officer</t>
  </si>
  <si>
    <t>Young Carers</t>
  </si>
  <si>
    <t>Calderdale Therapeutic Service</t>
  </si>
  <si>
    <t>Safeguarding Board</t>
  </si>
  <si>
    <t>Unaccompanied Asylum Seekers</t>
  </si>
  <si>
    <t>Safeguarding &amp; Quality Assurance</t>
  </si>
  <si>
    <t>Central</t>
  </si>
  <si>
    <t>Management Supervision</t>
  </si>
  <si>
    <t>Mechanics</t>
  </si>
  <si>
    <t>Workshop</t>
  </si>
  <si>
    <t>Vehicle &amp; Plant Maintenance (Parts)</t>
  </si>
  <si>
    <t>Stores</t>
  </si>
  <si>
    <t>Transfer Of Surplus/Deficit</t>
  </si>
  <si>
    <t>Meals On Wheels Administration</t>
  </si>
  <si>
    <t>Vehicle Operations Account</t>
  </si>
  <si>
    <t>Emergency Services</t>
  </si>
  <si>
    <t>Pellon Depot</t>
  </si>
  <si>
    <t>Garaging</t>
  </si>
  <si>
    <t>Washing</t>
  </si>
  <si>
    <t>Fuel</t>
  </si>
  <si>
    <t>Messing Facilities</t>
  </si>
  <si>
    <t>Maisonettes</t>
  </si>
  <si>
    <t>Access Bus</t>
  </si>
  <si>
    <t>Radio Control</t>
  </si>
  <si>
    <t>Client Agent - D1 - Training</t>
  </si>
  <si>
    <t>Regulation Costs</t>
  </si>
  <si>
    <t>Insurance Repairs</t>
  </si>
  <si>
    <t>Mot Testing</t>
  </si>
  <si>
    <t>Costs Of Externalisation</t>
  </si>
  <si>
    <t>Fuel Crisis</t>
  </si>
  <si>
    <t>Holding Account</t>
  </si>
  <si>
    <t>Vehicle Hire Account</t>
  </si>
  <si>
    <t>Transport Surplus/Deficit</t>
  </si>
  <si>
    <t>Day Centres Transport</t>
  </si>
  <si>
    <t>Insurance Administration</t>
  </si>
  <si>
    <t>Pilot Transport Scheme</t>
  </si>
  <si>
    <t>Escorts</t>
  </si>
  <si>
    <t>Community Transport</t>
  </si>
  <si>
    <t>Ex-Wywm Vehicles</t>
  </si>
  <si>
    <t>Surplus Or Deficiency For Year</t>
  </si>
  <si>
    <t>7A</t>
  </si>
  <si>
    <t>Dedicated Schools grant</t>
  </si>
  <si>
    <t>Allocation of DSG grant</t>
  </si>
  <si>
    <t>80</t>
  </si>
  <si>
    <t>Law &amp; Admin General</t>
  </si>
  <si>
    <t>Freedom of Information Act 2000</t>
  </si>
  <si>
    <t>Scrutiny Support</t>
  </si>
  <si>
    <t>Admin Support Unit (prev Central Admin)</t>
  </si>
  <si>
    <t>Law &amp; Admin Management Group</t>
  </si>
  <si>
    <t>Committee Administration</t>
  </si>
  <si>
    <t>Legal Section</t>
  </si>
  <si>
    <t>Mayoralty</t>
  </si>
  <si>
    <t>Electoral Registration</t>
  </si>
  <si>
    <t>Municipal Elections</t>
  </si>
  <si>
    <t>Parliamentary Elections</t>
  </si>
  <si>
    <t>European Elections</t>
  </si>
  <si>
    <t>Typing Services</t>
  </si>
  <si>
    <t>Calderdale Forward LSP (was prev 2858)</t>
  </si>
  <si>
    <t>Property Unit</t>
  </si>
  <si>
    <t>84</t>
  </si>
  <si>
    <t>Holding Code</t>
  </si>
  <si>
    <t>Sport And Leisure</t>
  </si>
  <si>
    <t xml:space="preserve"> Indoor Leisure</t>
  </si>
  <si>
    <t>Administration  &amp; Support/Recreation</t>
  </si>
  <si>
    <t>Libraries</t>
  </si>
  <si>
    <t>Museums</t>
  </si>
  <si>
    <t>Museums,Arts and Entertainments</t>
  </si>
  <si>
    <t>Housing General Fund</t>
  </si>
  <si>
    <t>Grounds Maintenance DSO</t>
  </si>
  <si>
    <t>ST Cleansing &amp; Ancil Works DSO(EH)</t>
  </si>
  <si>
    <t>Finance Department</t>
  </si>
  <si>
    <t>Chief Executives Department</t>
  </si>
  <si>
    <t>Policy &amp; Resources-Other Departments</t>
  </si>
  <si>
    <t>Law &amp; Administration Department</t>
  </si>
  <si>
    <t>Personnel Committee</t>
  </si>
  <si>
    <t>Building Cleaning DSO</t>
  </si>
  <si>
    <t>Environmental Services</t>
  </si>
  <si>
    <t>Social Services-Children</t>
  </si>
  <si>
    <t>Social Services-Elderly</t>
  </si>
  <si>
    <t>Physical Disabilities</t>
  </si>
  <si>
    <t>Learning Disabilities</t>
  </si>
  <si>
    <t>Mental Health</t>
  </si>
  <si>
    <t>Other Adults</t>
  </si>
  <si>
    <t>SSR</t>
  </si>
  <si>
    <t>Management/Admin</t>
  </si>
  <si>
    <t>Markets</t>
  </si>
  <si>
    <t>Planning</t>
  </si>
  <si>
    <t>Highways &amp; Technical-Consultancy Services</t>
  </si>
  <si>
    <t>Property Committe</t>
  </si>
  <si>
    <t>Highways Road Maintenance</t>
  </si>
  <si>
    <t>Highways &amp; Technical-Client Services</t>
  </si>
  <si>
    <t>Transport Services</t>
  </si>
  <si>
    <t>Section 52 Strategic</t>
  </si>
  <si>
    <t>Section 52 residual Pension Liability</t>
  </si>
  <si>
    <t>Section 52 Youth</t>
  </si>
  <si>
    <t>Section 52 Adult</t>
  </si>
  <si>
    <t>Section 52 Community</t>
  </si>
  <si>
    <t>Education - Other Services</t>
  </si>
  <si>
    <t>Childrens Services Unit</t>
  </si>
  <si>
    <t>Calderdale College-Excepted Items</t>
  </si>
  <si>
    <t>School &amp; Welfare Catering DSO-North</t>
  </si>
  <si>
    <t>School &amp; Welfare Catering DSO-South</t>
  </si>
  <si>
    <t>86</t>
  </si>
  <si>
    <t>Corporate Leadership</t>
  </si>
  <si>
    <t>Health &amp; Safety</t>
  </si>
  <si>
    <t>HR Advisors - Directorates</t>
  </si>
  <si>
    <t>Learning and Development</t>
  </si>
  <si>
    <t>Advertising Agency External Clients</t>
  </si>
  <si>
    <t>Disabilities</t>
  </si>
  <si>
    <t>Sign Language Interpreter Service</t>
  </si>
  <si>
    <t>Office Management</t>
  </si>
  <si>
    <t>HR Contracts &amp; Payroll</t>
  </si>
  <si>
    <t>Recruitment &amp; Resourcing</t>
  </si>
  <si>
    <t>HR Projects</t>
  </si>
  <si>
    <t>Workforce Organisation Development</t>
  </si>
  <si>
    <t>Organisation Development</t>
  </si>
  <si>
    <t>HR Contracts &amp; Payroll - Directorates</t>
  </si>
  <si>
    <t>Employee Benefits (Formerly Pay &amp; Rewards)</t>
  </si>
  <si>
    <t>HR Contracts &amp; Payroll - Schools</t>
  </si>
  <si>
    <t>Pensions Advice</t>
  </si>
  <si>
    <t>OD &amp; Change</t>
  </si>
  <si>
    <t>People Development (OD, Adults, CYP)</t>
  </si>
  <si>
    <t>Legal &amp; Investigations</t>
  </si>
  <si>
    <t>Business Management &amp; Development</t>
  </si>
  <si>
    <t>Graduate Programme</t>
  </si>
  <si>
    <t>Traded Services</t>
  </si>
  <si>
    <t>HR Advisor - Schools</t>
  </si>
  <si>
    <t>HR Administration - Schools</t>
  </si>
  <si>
    <t>Payroll - Schools</t>
  </si>
  <si>
    <t>Workforce Health Service</t>
  </si>
  <si>
    <t>Dean Clough Building</t>
  </si>
  <si>
    <t>88</t>
  </si>
  <si>
    <t>Operational Mgmt (Partnerships &amp; Personalisation)</t>
  </si>
  <si>
    <t>North Halifax OPPD Service Team</t>
  </si>
  <si>
    <t>South Halifax OPPD Service Team</t>
  </si>
  <si>
    <t>Lower Valley OPPD Service Team</t>
  </si>
  <si>
    <t>Upper Valley OPPD Service Team</t>
  </si>
  <si>
    <t>Calderdale Royal Hospital Social Work Team</t>
  </si>
  <si>
    <t>Assessment &amp; Care Management Team</t>
  </si>
  <si>
    <t>Ntl Asylum Seekers Scheme (Nass) Con</t>
  </si>
  <si>
    <t>Neighbourhood Schemes</t>
  </si>
  <si>
    <t>Iraqi Resettlement Programme 2012</t>
  </si>
  <si>
    <t>2012 Budget Council Savings (RAS)</t>
  </si>
  <si>
    <t>Budget Council Saving - Efficiency Review of Servs</t>
  </si>
  <si>
    <t>Budget Saving - Transformation of AHSC</t>
  </si>
  <si>
    <t>Fairer Charges Income - Adults</t>
  </si>
  <si>
    <t>**** CODE NO LONGER IN USE ****</t>
  </si>
  <si>
    <t>AHSC Strategic Management</t>
  </si>
  <si>
    <t>Assistive Technology</t>
  </si>
  <si>
    <t>Independent Reviewing Team</t>
  </si>
  <si>
    <t>Safeguarding Adults</t>
  </si>
  <si>
    <t>Meals Service</t>
  </si>
  <si>
    <t>Group Directorate</t>
  </si>
  <si>
    <t>Contracts Management</t>
  </si>
  <si>
    <t>ICES - Pooled Budget</t>
  </si>
  <si>
    <t>Operations Management: Safeguarding &amp; Quality</t>
  </si>
  <si>
    <t>Community Mental Health Team</t>
  </si>
  <si>
    <t>Community Learning Disabilities Team</t>
  </si>
  <si>
    <t>Budget savings - Whole System review of MH Service</t>
  </si>
  <si>
    <t>Complaints &amp; Compliments Unit</t>
  </si>
  <si>
    <t>Support Planning Team</t>
  </si>
  <si>
    <t>Self Directed Support (OP/PD)</t>
  </si>
  <si>
    <t>Self Directed Support (LD)</t>
  </si>
  <si>
    <t>Self Directed Support (MH)</t>
  </si>
  <si>
    <t>Home Support - Physical Disability &amp; Older People</t>
  </si>
  <si>
    <t>Housing Related Support</t>
  </si>
  <si>
    <t>Supported Living Scheme (In-House)</t>
  </si>
  <si>
    <t>Union Housing</t>
  </si>
  <si>
    <t>Service Strategy And Regulation</t>
  </si>
  <si>
    <t>Park Road (Headquarters)</t>
  </si>
  <si>
    <t>Locality Admin</t>
  </si>
  <si>
    <t>Lawson Road</t>
  </si>
  <si>
    <t>Gateway to Care SIT</t>
  </si>
  <si>
    <t>Finance and Business Change</t>
  </si>
  <si>
    <t>Client Financial Services</t>
  </si>
  <si>
    <t>Supported Living</t>
  </si>
  <si>
    <t>Carers Support</t>
  </si>
  <si>
    <t>Residential &amp; Nursing Placements (Phys Dis)</t>
  </si>
  <si>
    <t>Residential &amp; Nursing Placements (Older People)</t>
  </si>
  <si>
    <t>LD Home Care</t>
  </si>
  <si>
    <t>Other Services - Commissioning Budget</t>
  </si>
  <si>
    <t>Residential &amp; Nursing Placements (Learning Dis)</t>
  </si>
  <si>
    <t>Mental Health Residential &amp; Nursing Placements</t>
  </si>
  <si>
    <t>Drugs/Alcohol - Commissioning Budget</t>
  </si>
  <si>
    <t>Commissioned Home Care (OP/PD)</t>
  </si>
  <si>
    <t>Mental Health: Home Support</t>
  </si>
  <si>
    <t>Older People Commissioning Budget</t>
  </si>
  <si>
    <t>Health Inequalities</t>
  </si>
  <si>
    <t>LD Commissioning Budget</t>
  </si>
  <si>
    <t>Mental Health Commissioning Budget</t>
  </si>
  <si>
    <t>Physical Disability Commissioning - Non Placements</t>
  </si>
  <si>
    <t>LD Review Savings</t>
  </si>
  <si>
    <t>90</t>
  </si>
  <si>
    <t>Split Services SSC's</t>
  </si>
  <si>
    <t>Manager</t>
  </si>
  <si>
    <t>Operations General</t>
  </si>
  <si>
    <t>Technical Support</t>
  </si>
  <si>
    <t>Lower Valley</t>
  </si>
  <si>
    <t>Halifax North</t>
  </si>
  <si>
    <t>Upper Valley</t>
  </si>
  <si>
    <t>Machinery Workshop</t>
  </si>
  <si>
    <t>Manor Heath</t>
  </si>
  <si>
    <t>Allotments</t>
  </si>
  <si>
    <t>Playgrounds</t>
  </si>
  <si>
    <t>Waste Disposal</t>
  </si>
  <si>
    <t>Gullies</t>
  </si>
  <si>
    <t>Large Machines</t>
  </si>
  <si>
    <t>Street Wash Operation</t>
  </si>
  <si>
    <t>Shibden</t>
  </si>
  <si>
    <t>Forestry</t>
  </si>
  <si>
    <t>Support - (Courier, PAT Tester)</t>
  </si>
  <si>
    <t>Countryside Service</t>
  </si>
  <si>
    <t>Changing, Pavillions and Sports Pitches</t>
  </si>
  <si>
    <t>Section 106</t>
  </si>
  <si>
    <t>92</t>
  </si>
  <si>
    <t>Brighouse Pool - Wellhome Park</t>
  </si>
  <si>
    <t>Sowerby Bridge Pool - Station Road</t>
  </si>
  <si>
    <t>Swimming Development</t>
  </si>
  <si>
    <t>Ridings Sports Centre</t>
  </si>
  <si>
    <t>Halifax Pool</t>
  </si>
  <si>
    <t>Elland Pool</t>
  </si>
  <si>
    <t>Sowerby Bridge Pool</t>
  </si>
  <si>
    <t>Todmorden Sports Centre</t>
  </si>
  <si>
    <t>N.B.L.C.</t>
  </si>
  <si>
    <t>N.B.L.C. Bar &amp; Catering</t>
  </si>
  <si>
    <t>Central Costs</t>
  </si>
  <si>
    <t>94</t>
  </si>
  <si>
    <t>98</t>
  </si>
  <si>
    <t>Calder High School</t>
  </si>
  <si>
    <t>Heath Centre</t>
  </si>
  <si>
    <t>Manage'T Supervision School &amp; Welfar</t>
  </si>
  <si>
    <t>Department Wide Costs</t>
  </si>
  <si>
    <t>Dog Warden Service</t>
  </si>
  <si>
    <t>Commercial Health</t>
  </si>
  <si>
    <t>Enforcement</t>
  </si>
  <si>
    <t>Rechargeable Works</t>
  </si>
  <si>
    <t>Pest Control Services (Trading A/C)</t>
  </si>
  <si>
    <t>Obsolete Waste Treatment PFI Project</t>
  </si>
  <si>
    <t>Waste Mgt - Refuse Contract Collection</t>
  </si>
  <si>
    <t>Waste Mgt - Land Management</t>
  </si>
  <si>
    <t>Waste Mgt - Recycling</t>
  </si>
  <si>
    <t>Waste Mgt - Collection (Monitoring/Admin/Mgt)</t>
  </si>
  <si>
    <t>Waste Mgt - Client Disposal</t>
  </si>
  <si>
    <t>Waste Awareness Team</t>
  </si>
  <si>
    <t>House Waste Recycling Sites</t>
  </si>
  <si>
    <t>IN</t>
  </si>
  <si>
    <t>ND</t>
  </si>
  <si>
    <t>Non Distributed Costs</t>
  </si>
  <si>
    <t>U0</t>
  </si>
  <si>
    <t>2003/04 Unallocated Contingencies</t>
  </si>
  <si>
    <t>Unallocated Contingencies</t>
  </si>
  <si>
    <t>U2</t>
  </si>
  <si>
    <t>2007/08 to 2009/10</t>
  </si>
  <si>
    <t>2012/13 to 2014/15</t>
  </si>
  <si>
    <t>Specific Unallocated Cross Council Proposals</t>
  </si>
  <si>
    <t>U4</t>
  </si>
  <si>
    <t>Corporate Services Directorate</t>
  </si>
  <si>
    <t>2014/15 Base Budget</t>
  </si>
  <si>
    <t>Employee costs</t>
  </si>
  <si>
    <t>Employee related</t>
  </si>
  <si>
    <t>Premise</t>
  </si>
  <si>
    <t>Supplies and Services</t>
  </si>
  <si>
    <t>Transport related</t>
  </si>
  <si>
    <t>Contracts</t>
  </si>
  <si>
    <t>Transfer Payments</t>
  </si>
  <si>
    <t>Funds allocated Alternative Provision</t>
  </si>
  <si>
    <t>Contrib to cross Council budget savings</t>
  </si>
  <si>
    <t>Contrib to other services from PH reserve</t>
  </si>
  <si>
    <t>Northgate House</t>
  </si>
  <si>
    <t>Childrens Centre Commissioning</t>
  </si>
  <si>
    <t>FLNN LSC grant CAL 2014/15</t>
  </si>
  <si>
    <t>Wider Family Learning LSC grant CAL 2014/15</t>
  </si>
  <si>
    <t>Adult Safeguarding Funding 2014/15</t>
  </si>
  <si>
    <t>SFL Curriculum staff CAL 2014/15</t>
  </si>
  <si>
    <t>Resources CAL 2014/15</t>
  </si>
  <si>
    <t>Teaching Support Staff CAL 2014/15</t>
  </si>
  <si>
    <t>NLDC grant CAL 2014/15</t>
  </si>
  <si>
    <t>IT staff CAL 2014/15</t>
  </si>
  <si>
    <t>Management CAL 2014/15</t>
  </si>
  <si>
    <t>Admin Support CAL 2014/15</t>
  </si>
  <si>
    <t>Community Learning staff CAL 2014/15</t>
  </si>
  <si>
    <t>LD Curriculum staff CAL 2014/15</t>
  </si>
  <si>
    <t>EN Curriculum staff CAL 2014/15</t>
  </si>
  <si>
    <t>MFL Curriculum staff CAL 2014/15</t>
  </si>
  <si>
    <t>Arts &amp; Craft Curriculum staff CAL 2014/15</t>
  </si>
  <si>
    <t>Family Learning - School Provision CAL 2014/15</t>
  </si>
  <si>
    <t>Todmorden Buildings CAL 2014/15</t>
  </si>
  <si>
    <t>Halifax Horton House Buildings CAL 2014/15</t>
  </si>
  <si>
    <t>Staff Development CAL 2014/15</t>
  </si>
  <si>
    <t>Brighouse Buildings CAL 2014/15</t>
  </si>
  <si>
    <t>Play Service</t>
  </si>
  <si>
    <t>CSC Legal</t>
  </si>
  <si>
    <t>Superannuation True Rate Adj</t>
  </si>
  <si>
    <t>HR - One</t>
  </si>
  <si>
    <t>Mental Capacity Act Team</t>
  </si>
  <si>
    <t>Valleys Locality Team</t>
  </si>
  <si>
    <t>Support at Home Team</t>
  </si>
  <si>
    <t>Care Act Funding to be reallocated</t>
  </si>
  <si>
    <t>AHSC Commissioning Team</t>
  </si>
  <si>
    <t>SERV_CENT_MARKER</t>
  </si>
  <si>
    <t>99</t>
  </si>
  <si>
    <t>Building Cleaning Traded Service</t>
  </si>
  <si>
    <t>Corporate Asset and Facilities Management</t>
  </si>
  <si>
    <t>Other Catering DSO</t>
  </si>
  <si>
    <t>School &amp; Welfare Catering DSO - South</t>
  </si>
  <si>
    <t>Adult Health &amp; Social Care</t>
  </si>
  <si>
    <t>Executives Management</t>
  </si>
  <si>
    <t>ICT Services</t>
  </si>
  <si>
    <t>Children and Young People's Serv - Central Depts.</t>
  </si>
  <si>
    <t>Standards Fund 2008/09</t>
  </si>
  <si>
    <t>Community Safety &amp; Support</t>
  </si>
  <si>
    <t>Community Services - Community Engagemt &amp; Cohesion</t>
  </si>
  <si>
    <t>Safer Cleaner Greener</t>
  </si>
  <si>
    <t>Contingencies</t>
  </si>
  <si>
    <t>Early Retirement Equalisation Account</t>
  </si>
  <si>
    <t>Finance Controls</t>
  </si>
  <si>
    <t>Loans</t>
  </si>
  <si>
    <t>Medium Term Financial Strategy Control A/C</t>
  </si>
  <si>
    <t>Pensions Reserve Appropriation Account</t>
  </si>
  <si>
    <t>Childrens Care Services</t>
  </si>
  <si>
    <t>Libraries Info &amp; Tourism</t>
  </si>
  <si>
    <t>Museums &amp; Arts</t>
  </si>
  <si>
    <t>Recreation &amp; Support</t>
  </si>
  <si>
    <t>Sport &amp; Countryside</t>
  </si>
  <si>
    <t>Sport &amp; Leisure Management DSO</t>
  </si>
  <si>
    <t>Customer Services and Communications</t>
  </si>
  <si>
    <t>Law &amp; Administration Service</t>
  </si>
  <si>
    <t>Finance Service</t>
  </si>
  <si>
    <t>Other Services</t>
  </si>
  <si>
    <t>Highways and Engineering Services</t>
  </si>
  <si>
    <t>Transport Vehicle Maintenance Workshop</t>
  </si>
  <si>
    <t>Housing Services</t>
  </si>
  <si>
    <t>Human Resources</t>
  </si>
  <si>
    <t>Dedicated Schools Grant</t>
  </si>
  <si>
    <t>Education</t>
  </si>
  <si>
    <t>Schools and Children's Services - Non-School</t>
  </si>
  <si>
    <t>Public Health</t>
  </si>
  <si>
    <t>Planning &amp; Building Control</t>
  </si>
  <si>
    <t>Regeneration</t>
  </si>
  <si>
    <t>Recharge Expenditure</t>
  </si>
  <si>
    <t>Income</t>
  </si>
  <si>
    <t>Appropriations</t>
  </si>
  <si>
    <t>Directorate</t>
  </si>
  <si>
    <t>Economy and Environment</t>
  </si>
  <si>
    <t>Communities and Service Support</t>
  </si>
  <si>
    <t>Children and Young Peoples Services</t>
  </si>
  <si>
    <t>Central Control Accounts</t>
  </si>
  <si>
    <t>Chief Execs</t>
  </si>
  <si>
    <t>2015/16 Base Budget</t>
  </si>
  <si>
    <t>REV_MON_MARKER</t>
  </si>
  <si>
    <t>CCENT_CODE</t>
  </si>
  <si>
    <t/>
  </si>
  <si>
    <t>Y</t>
  </si>
  <si>
    <t>Current Assets</t>
  </si>
  <si>
    <t>Current Liabilities</t>
  </si>
  <si>
    <t>Emergency Planning (Transferred to 04 08)</t>
  </si>
  <si>
    <t>3400</t>
  </si>
  <si>
    <t>3401</t>
  </si>
  <si>
    <t>West Central Hx Implementation Schme</t>
  </si>
  <si>
    <t>3402</t>
  </si>
  <si>
    <t>Nth Halifax - Single Regen Project</t>
  </si>
  <si>
    <t>3405</t>
  </si>
  <si>
    <t>Magistrates Court</t>
  </si>
  <si>
    <t>3407</t>
  </si>
  <si>
    <t>Srb 5 Coordinator</t>
  </si>
  <si>
    <t>3408</t>
  </si>
  <si>
    <t>3409</t>
  </si>
  <si>
    <t>3410</t>
  </si>
  <si>
    <t>Central Services To the Public</t>
  </si>
  <si>
    <t>3411</t>
  </si>
  <si>
    <t>Rent Officer Service</t>
  </si>
  <si>
    <t>3415</t>
  </si>
  <si>
    <t>Superannuation-Contin Liabs</t>
  </si>
  <si>
    <t>3416</t>
  </si>
  <si>
    <t>Council Corporate Costs</t>
  </si>
  <si>
    <t>3417</t>
  </si>
  <si>
    <t>3418</t>
  </si>
  <si>
    <t>Modernisation Of The Council</t>
  </si>
  <si>
    <t>3420</t>
  </si>
  <si>
    <t>Investment To Save Government Project</t>
  </si>
  <si>
    <t>3422</t>
  </si>
  <si>
    <t>Quality Works(Old Fire Statn,Tod)</t>
  </si>
  <si>
    <t>3425</t>
  </si>
  <si>
    <t>Town Hall Canteen</t>
  </si>
  <si>
    <t>3426</t>
  </si>
  <si>
    <t>Council Wide Electronic Commmunication</t>
  </si>
  <si>
    <t>3427</t>
  </si>
  <si>
    <t>3428</t>
  </si>
  <si>
    <t>Council wide Internet / Intranet / Email Costs</t>
  </si>
  <si>
    <t>3430</t>
  </si>
  <si>
    <t>Industrial Estates-Various</t>
  </si>
  <si>
    <t>3432</t>
  </si>
  <si>
    <t>Council Wide Capital Financing Costs</t>
  </si>
  <si>
    <t>3434</t>
  </si>
  <si>
    <t>Luddendenfoot Ind Estate</t>
  </si>
  <si>
    <t>3435</t>
  </si>
  <si>
    <t>3436</t>
  </si>
  <si>
    <t>Staff salary sacrifice schemes</t>
  </si>
  <si>
    <t>3437</t>
  </si>
  <si>
    <t>3438</t>
  </si>
  <si>
    <t>Yorkshire Water Auth Drought Exp</t>
  </si>
  <si>
    <t>3439</t>
  </si>
  <si>
    <t>Best Value</t>
  </si>
  <si>
    <t>3440</t>
  </si>
  <si>
    <t>3441</t>
  </si>
  <si>
    <t>Set Up Costs - Willowfield</t>
  </si>
  <si>
    <t>3442</t>
  </si>
  <si>
    <t>Running Expenses - Willowfield</t>
  </si>
  <si>
    <t>3443</t>
  </si>
  <si>
    <t>Nanholme Workshops</t>
  </si>
  <si>
    <t>3444</t>
  </si>
  <si>
    <t>Calder Valley Flood June 2000</t>
  </si>
  <si>
    <t>3445</t>
  </si>
  <si>
    <t>3446</t>
  </si>
  <si>
    <t>Community Services Directorate</t>
  </si>
  <si>
    <t>3447</t>
  </si>
  <si>
    <t>Regeneration Directorate</t>
  </si>
  <si>
    <t>3448</t>
  </si>
  <si>
    <t>Health And Social Care Directorate</t>
  </si>
  <si>
    <t>3449</t>
  </si>
  <si>
    <t>Sowerby Bridge Riverside Project</t>
  </si>
  <si>
    <t>3450</t>
  </si>
  <si>
    <t>Sowerby Bge Riverside/Redevelop Sch</t>
  </si>
  <si>
    <t>3451</t>
  </si>
  <si>
    <t>Set Up Costs - Savile Close</t>
  </si>
  <si>
    <t>3452</t>
  </si>
  <si>
    <t>Running Expenses - Savile Close</t>
  </si>
  <si>
    <t>3453</t>
  </si>
  <si>
    <t>Set Up Costs - Northowram</t>
  </si>
  <si>
    <t>3454</t>
  </si>
  <si>
    <t>Running Expenses - Northowram</t>
  </si>
  <si>
    <t>3455</t>
  </si>
  <si>
    <t>Move On Costs - Kosovan Refugees</t>
  </si>
  <si>
    <t>3456</t>
  </si>
  <si>
    <t>Srb - Bus Property Invest Prog 2/5a</t>
  </si>
  <si>
    <t>3460</t>
  </si>
  <si>
    <t>Srb - Business Security Scheme 2/5b</t>
  </si>
  <si>
    <t>3461</t>
  </si>
  <si>
    <t>Sowerby Bridge Bus Develop Programme</t>
  </si>
  <si>
    <t>3462</t>
  </si>
  <si>
    <t>Asylum Seeker Costs - Single Adults</t>
  </si>
  <si>
    <t>3463</t>
  </si>
  <si>
    <t>Asylum Seeker Costs - Single Families</t>
  </si>
  <si>
    <t>3464</t>
  </si>
  <si>
    <t>Asylum Seeker Costs - Large Families</t>
  </si>
  <si>
    <t>3465</t>
  </si>
  <si>
    <t>Asylum Seeker Central Costs</t>
  </si>
  <si>
    <t>3469</t>
  </si>
  <si>
    <t>Enterprise Centre Srb Scheme 1/1</t>
  </si>
  <si>
    <t>3470</t>
  </si>
  <si>
    <t>Business Start Up Scheme</t>
  </si>
  <si>
    <t>3471</t>
  </si>
  <si>
    <t>Policy &amp; Res Other - Regulation Cost</t>
  </si>
  <si>
    <t>3478</t>
  </si>
  <si>
    <t>3479</t>
  </si>
  <si>
    <t>3601</t>
  </si>
  <si>
    <t>Pwlb Loans Premium Account</t>
  </si>
  <si>
    <t>3602</t>
  </si>
  <si>
    <t>Pwlb Loans Discount Account</t>
  </si>
  <si>
    <t>3603</t>
  </si>
  <si>
    <t>3605</t>
  </si>
  <si>
    <t>Loans Suspense</t>
  </si>
  <si>
    <t>3610</t>
  </si>
  <si>
    <t>Debt Charges Holding A/C-Trans Servs</t>
  </si>
  <si>
    <t>3670</t>
  </si>
  <si>
    <t>A1 Capacity Building Prog Local Work</t>
  </si>
  <si>
    <t>4001</t>
  </si>
  <si>
    <t>A2 Training And Development Programm</t>
  </si>
  <si>
    <t>4002</t>
  </si>
  <si>
    <t>A3 Promotion And Publicity</t>
  </si>
  <si>
    <t>4003</t>
  </si>
  <si>
    <t>B-Community Chest</t>
  </si>
  <si>
    <t>4004</t>
  </si>
  <si>
    <t>1801</t>
  </si>
  <si>
    <t>1803</t>
  </si>
  <si>
    <t>Pavillions</t>
  </si>
  <si>
    <t>1804</t>
  </si>
  <si>
    <t>1652</t>
  </si>
  <si>
    <t>1653</t>
  </si>
  <si>
    <t>1654</t>
  </si>
  <si>
    <t>1655</t>
  </si>
  <si>
    <t>1656</t>
  </si>
  <si>
    <t>Capacity Funding</t>
  </si>
  <si>
    <t>1657</t>
  </si>
  <si>
    <t>1660</t>
  </si>
  <si>
    <t>1661</t>
  </si>
  <si>
    <t>1665</t>
  </si>
  <si>
    <t>1666</t>
  </si>
  <si>
    <t>1670</t>
  </si>
  <si>
    <t>1679</t>
  </si>
  <si>
    <t>S106 Holding Code</t>
  </si>
  <si>
    <t>1626</t>
  </si>
  <si>
    <t>1627</t>
  </si>
  <si>
    <t>1628</t>
  </si>
  <si>
    <t>1635</t>
  </si>
  <si>
    <t>1650</t>
  </si>
  <si>
    <t>1412</t>
  </si>
  <si>
    <t>1413</t>
  </si>
  <si>
    <t>1415</t>
  </si>
  <si>
    <t>Markets Surplus / Deficit A/C</t>
  </si>
  <si>
    <t>1425</t>
  </si>
  <si>
    <t>1430</t>
  </si>
  <si>
    <t>Surplus/Deficit Transfer Account</t>
  </si>
  <si>
    <t>1438</t>
  </si>
  <si>
    <t>1479</t>
  </si>
  <si>
    <t>1600</t>
  </si>
  <si>
    <t>1601</t>
  </si>
  <si>
    <t>Business &amp; Economy - General</t>
  </si>
  <si>
    <t>1602</t>
  </si>
  <si>
    <t>Leeds City Region - SME Growth Hub Project</t>
  </si>
  <si>
    <t>1603</t>
  </si>
  <si>
    <t>Flooding Costs 21st July</t>
  </si>
  <si>
    <t>1607</t>
  </si>
  <si>
    <t>DEFRA Flood Resilience Pathfinder</t>
  </si>
  <si>
    <t>1608</t>
  </si>
  <si>
    <t>1610</t>
  </si>
  <si>
    <t>1404</t>
  </si>
  <si>
    <t>1405</t>
  </si>
  <si>
    <t>1406</t>
  </si>
  <si>
    <t>1407</t>
  </si>
  <si>
    <t>1408</t>
  </si>
  <si>
    <t>1401</t>
  </si>
  <si>
    <t>1402</t>
  </si>
  <si>
    <t>1251</t>
  </si>
  <si>
    <t>1252</t>
  </si>
  <si>
    <t>Craft Development Project</t>
  </si>
  <si>
    <t>1253</t>
  </si>
  <si>
    <t>Piece Hall Art Gallery</t>
  </si>
  <si>
    <t>1254</t>
  </si>
  <si>
    <t>1255</t>
  </si>
  <si>
    <t>1256</t>
  </si>
  <si>
    <t>1257</t>
  </si>
  <si>
    <t>1258</t>
  </si>
  <si>
    <t>1259</t>
  </si>
  <si>
    <t>Disability Arts Unit</t>
  </si>
  <si>
    <t>1260</t>
  </si>
  <si>
    <t>1261</t>
  </si>
  <si>
    <t>Design And Technical Unit</t>
  </si>
  <si>
    <t>1262</t>
  </si>
  <si>
    <t>1263</t>
  </si>
  <si>
    <t>1264</t>
  </si>
  <si>
    <t>1265</t>
  </si>
  <si>
    <t>1266</t>
  </si>
  <si>
    <t>1279</t>
  </si>
  <si>
    <t>Section 106 Interest</t>
  </si>
  <si>
    <t>0218</t>
  </si>
  <si>
    <t>Countryside &amp; Forestry Unit</t>
  </si>
  <si>
    <t>0220</t>
  </si>
  <si>
    <t>0221</t>
  </si>
  <si>
    <t>Million Trees Initiative</t>
  </si>
  <si>
    <t>0222</t>
  </si>
  <si>
    <t>Local Nature Reserve Project</t>
  </si>
  <si>
    <t>0225</t>
  </si>
  <si>
    <t>0226</t>
  </si>
  <si>
    <t>Nature Conservations</t>
  </si>
  <si>
    <t>0227</t>
  </si>
  <si>
    <t>0228</t>
  </si>
  <si>
    <t>S.C.O.S.P.A Lottery</t>
  </si>
  <si>
    <t>0229</t>
  </si>
  <si>
    <t>Local Agenda 21</t>
  </si>
  <si>
    <t>0230</t>
  </si>
  <si>
    <t>0231</t>
  </si>
  <si>
    <t>Beacon Hill Footpath Project</t>
  </si>
  <si>
    <t>0232</t>
  </si>
  <si>
    <t>Brighouse Pool</t>
  </si>
  <si>
    <t>Todmorden Pool</t>
  </si>
  <si>
    <t>Public Private Parnership</t>
  </si>
  <si>
    <t>0247</t>
  </si>
  <si>
    <t>The Ridings Sports Centre</t>
  </si>
  <si>
    <t>0248</t>
  </si>
  <si>
    <t>0255</t>
  </si>
  <si>
    <t>0260</t>
  </si>
  <si>
    <t>SPLASH Scheme</t>
  </si>
  <si>
    <t>0261</t>
  </si>
  <si>
    <t>Shaw Park</t>
  </si>
  <si>
    <t>0262</t>
  </si>
  <si>
    <t>0263</t>
  </si>
  <si>
    <t>Disability Development</t>
  </si>
  <si>
    <t>0264</t>
  </si>
  <si>
    <t>0265</t>
  </si>
  <si>
    <t>LACE/YOT</t>
  </si>
  <si>
    <t>0266</t>
  </si>
  <si>
    <t>0276</t>
  </si>
  <si>
    <t>Community Coaches</t>
  </si>
  <si>
    <t>0278</t>
  </si>
  <si>
    <t>Peoples Park</t>
  </si>
  <si>
    <t>0279</t>
  </si>
  <si>
    <t>Woodside Baths</t>
  </si>
  <si>
    <t>0425</t>
  </si>
  <si>
    <t>0426</t>
  </si>
  <si>
    <t>Community Chest</t>
  </si>
  <si>
    <t>0427</t>
  </si>
  <si>
    <t>0430</t>
  </si>
  <si>
    <t>Round Seven Funding</t>
  </si>
  <si>
    <t>0432</t>
  </si>
  <si>
    <t>Mentoring Facilitator - Children's Fund</t>
  </si>
  <si>
    <t>0433</t>
  </si>
  <si>
    <t>Arrest Referral Scheme</t>
  </si>
  <si>
    <t>0434</t>
  </si>
  <si>
    <t>0435</t>
  </si>
  <si>
    <t>DAT Partnership Support Grant (Home Office Funded)</t>
  </si>
  <si>
    <t>0436</t>
  </si>
  <si>
    <t>DAAT Administration</t>
  </si>
  <si>
    <t>0437</t>
  </si>
  <si>
    <t>0479</t>
  </si>
  <si>
    <t>0600</t>
  </si>
  <si>
    <t>0601</t>
  </si>
  <si>
    <t>0610</t>
  </si>
  <si>
    <t>0611</t>
  </si>
  <si>
    <t>Callis Mill (formerly Rochdale Canal)</t>
  </si>
  <si>
    <t>0616</t>
  </si>
  <si>
    <t>0620</t>
  </si>
  <si>
    <t>0621</t>
  </si>
  <si>
    <t>Misc (Prev Wardens/Rangers)</t>
  </si>
  <si>
    <t>0622</t>
  </si>
  <si>
    <t>0623</t>
  </si>
  <si>
    <t>Wheels Park Crow Wood Park S.R.B</t>
  </si>
  <si>
    <t>0629</t>
  </si>
  <si>
    <t>Administration and Support</t>
  </si>
  <si>
    <t>0630</t>
  </si>
  <si>
    <t>0631</t>
  </si>
  <si>
    <t>General Works For Directorate</t>
  </si>
  <si>
    <t>0632</t>
  </si>
  <si>
    <t>Manor Heath Nurseries</t>
  </si>
  <si>
    <t>0633</t>
  </si>
  <si>
    <t>Play Grounds</t>
  </si>
  <si>
    <t>0634</t>
  </si>
  <si>
    <t>0635</t>
  </si>
  <si>
    <t>Street Cleansing client</t>
  </si>
  <si>
    <t>0636</t>
  </si>
  <si>
    <t>Revenue Monitoring</t>
  </si>
  <si>
    <t>0648</t>
  </si>
  <si>
    <t>0650</t>
  </si>
  <si>
    <t>0679</t>
  </si>
  <si>
    <t>0697</t>
  </si>
  <si>
    <t>0801</t>
  </si>
  <si>
    <t>0802</t>
  </si>
  <si>
    <t>0803</t>
  </si>
  <si>
    <t>Capital Projects</t>
  </si>
  <si>
    <t>0804</t>
  </si>
  <si>
    <t>0806</t>
  </si>
  <si>
    <t>0809</t>
  </si>
  <si>
    <t>0810</t>
  </si>
  <si>
    <t>0811</t>
  </si>
  <si>
    <t>0812</t>
  </si>
  <si>
    <t>Imagination library</t>
  </si>
  <si>
    <t>0813</t>
  </si>
  <si>
    <t>0814</t>
  </si>
  <si>
    <t>0815</t>
  </si>
  <si>
    <t>0816</t>
  </si>
  <si>
    <t>Bibliotherapy</t>
  </si>
  <si>
    <t>0818</t>
  </si>
  <si>
    <t>0820</t>
  </si>
  <si>
    <t>0821</t>
  </si>
  <si>
    <t>0822</t>
  </si>
  <si>
    <t>0824</t>
  </si>
  <si>
    <t>Mid Calderdale</t>
  </si>
  <si>
    <t>0825</t>
  </si>
  <si>
    <t>0826</t>
  </si>
  <si>
    <t>Pageturners</t>
  </si>
  <si>
    <t>0827</t>
  </si>
  <si>
    <t>0828</t>
  </si>
  <si>
    <t>0835</t>
  </si>
  <si>
    <t>0836</t>
  </si>
  <si>
    <t>0851</t>
  </si>
  <si>
    <t>0852</t>
  </si>
  <si>
    <t>0853</t>
  </si>
  <si>
    <t>Todmorden T.I.C.</t>
  </si>
  <si>
    <t>0854</t>
  </si>
  <si>
    <t>0855</t>
  </si>
  <si>
    <t>0856</t>
  </si>
  <si>
    <t>Tour De Yorkshire</t>
  </si>
  <si>
    <t>0857</t>
  </si>
  <si>
    <t>Elland Library (Customer First)</t>
  </si>
  <si>
    <t>0860</t>
  </si>
  <si>
    <t>0879</t>
  </si>
  <si>
    <t>1051</t>
  </si>
  <si>
    <t>1052</t>
  </si>
  <si>
    <t>1053</t>
  </si>
  <si>
    <t>1054</t>
  </si>
  <si>
    <t>1055</t>
  </si>
  <si>
    <t>1056</t>
  </si>
  <si>
    <t>1057</t>
  </si>
  <si>
    <t>1058</t>
  </si>
  <si>
    <t>Heptonstall Grammar School Museum</t>
  </si>
  <si>
    <t>1059</t>
  </si>
  <si>
    <t>Ryburn Farm Museums</t>
  </si>
  <si>
    <t>1060</t>
  </si>
  <si>
    <t>1061</t>
  </si>
  <si>
    <t>1079</t>
  </si>
  <si>
    <t>1200</t>
  </si>
  <si>
    <t>Harrison House</t>
  </si>
  <si>
    <t>1202</t>
  </si>
  <si>
    <t>1203</t>
  </si>
  <si>
    <t>1204</t>
  </si>
  <si>
    <t>Civic Hall West Vale</t>
  </si>
  <si>
    <t>1206</t>
  </si>
  <si>
    <t>1207</t>
  </si>
  <si>
    <t>1209</t>
  </si>
  <si>
    <t>1210</t>
  </si>
  <si>
    <t>1211</t>
  </si>
  <si>
    <t>1217</t>
  </si>
  <si>
    <t>1225</t>
  </si>
  <si>
    <t>1226</t>
  </si>
  <si>
    <t>The Ovenden Project</t>
  </si>
  <si>
    <t>1231</t>
  </si>
  <si>
    <t>Miniature Museums</t>
  </si>
  <si>
    <t>1232</t>
  </si>
  <si>
    <t>Their Past Your Future Project</t>
  </si>
  <si>
    <t>1233</t>
  </si>
  <si>
    <t>Ryding the Changes</t>
  </si>
  <si>
    <t>1234</t>
  </si>
  <si>
    <t>1235</t>
  </si>
  <si>
    <t>1239</t>
  </si>
  <si>
    <t>1240</t>
  </si>
  <si>
    <t>1241</t>
  </si>
  <si>
    <t>Comedy Festival</t>
  </si>
  <si>
    <t>1242</t>
  </si>
  <si>
    <t>Victoria Theatre Income Suspense Acc</t>
  </si>
  <si>
    <t>1243</t>
  </si>
  <si>
    <t>1244</t>
  </si>
  <si>
    <t>Piece Hall -- Ice Rink</t>
  </si>
  <si>
    <t>1245</t>
  </si>
  <si>
    <t>1805</t>
  </si>
  <si>
    <t>1811</t>
  </si>
  <si>
    <t>Manage.&amp;Supervision-Pub.Conveniences</t>
  </si>
  <si>
    <t>1813</t>
  </si>
  <si>
    <t>Management &amp; Supervision - Sla'Sng</t>
  </si>
  <si>
    <t>1815</t>
  </si>
  <si>
    <t>1879</t>
  </si>
  <si>
    <t>2200</t>
  </si>
  <si>
    <t>2203</t>
  </si>
  <si>
    <t>2204</t>
  </si>
  <si>
    <t>2205</t>
  </si>
  <si>
    <t>Approved Training Agency</t>
  </si>
  <si>
    <t>2207</t>
  </si>
  <si>
    <t>2212</t>
  </si>
  <si>
    <t>2213</t>
  </si>
  <si>
    <t>2214</t>
  </si>
  <si>
    <t>2215</t>
  </si>
  <si>
    <t>2216</t>
  </si>
  <si>
    <t>A S B   Outturn - Specific</t>
  </si>
  <si>
    <t>2217</t>
  </si>
  <si>
    <t>A S B   Outturn - General</t>
  </si>
  <si>
    <t>2218</t>
  </si>
  <si>
    <t>2219</t>
  </si>
  <si>
    <t>2220</t>
  </si>
  <si>
    <t>2221</t>
  </si>
  <si>
    <t>2230</t>
  </si>
  <si>
    <t>2231</t>
  </si>
  <si>
    <t>Special  A.S.B. - Update To Outturn</t>
  </si>
  <si>
    <t>2233</t>
  </si>
  <si>
    <t>Special  A.S.B. Outturn  (Specific)</t>
  </si>
  <si>
    <t>2234</t>
  </si>
  <si>
    <t>Special  A.S.B. Outturn  (General)</t>
  </si>
  <si>
    <t>2235</t>
  </si>
  <si>
    <t>2239</t>
  </si>
  <si>
    <t>Transfer Alternative Provision to Schools</t>
  </si>
  <si>
    <t>2240</t>
  </si>
  <si>
    <t>Move DSG to School codes for Closedown</t>
  </si>
  <si>
    <t>2277</t>
  </si>
  <si>
    <t>2279</t>
  </si>
  <si>
    <t>60GB</t>
  </si>
  <si>
    <t>2602</t>
  </si>
  <si>
    <t>2603</t>
  </si>
  <si>
    <t>2604</t>
  </si>
  <si>
    <t>2606</t>
  </si>
  <si>
    <t>2608</t>
  </si>
  <si>
    <t>2609</t>
  </si>
  <si>
    <t>2610</t>
  </si>
  <si>
    <t>2612</t>
  </si>
  <si>
    <t>Self Directed Supp/Individ Serv Funds Audits Team</t>
  </si>
  <si>
    <t>2616</t>
  </si>
  <si>
    <t>2617</t>
  </si>
  <si>
    <t>2618</t>
  </si>
  <si>
    <t>2619</t>
  </si>
  <si>
    <t>Payroll</t>
  </si>
  <si>
    <t>Introduction of IP Trunking</t>
  </si>
  <si>
    <t>2634</t>
  </si>
  <si>
    <t>Ripponden Partnership Project</t>
  </si>
  <si>
    <t>2645</t>
  </si>
  <si>
    <t>Benefits Gateway Pilot (1)</t>
  </si>
  <si>
    <t>2651</t>
  </si>
  <si>
    <t>2678</t>
  </si>
  <si>
    <t>2679</t>
  </si>
  <si>
    <t>Crossley House</t>
  </si>
  <si>
    <t>District Offices</t>
  </si>
  <si>
    <t>2800</t>
  </si>
  <si>
    <t>Customer First Consultancy</t>
  </si>
  <si>
    <t>2810</t>
  </si>
  <si>
    <t>Civic Budget</t>
  </si>
  <si>
    <t>2811</t>
  </si>
  <si>
    <t>Business Improvement Team (PRG Funded)</t>
  </si>
  <si>
    <t>2835</t>
  </si>
  <si>
    <t>City Regions (Capacity Bldg Prog)</t>
  </si>
  <si>
    <t>2837</t>
  </si>
  <si>
    <t>2840</t>
  </si>
  <si>
    <t>PSA Performance Management (PRG Funded)</t>
  </si>
  <si>
    <t>2844</t>
  </si>
  <si>
    <t>PSA Customer Service</t>
  </si>
  <si>
    <t>2846</t>
  </si>
  <si>
    <t>CAA (Comprehensive Area Assessment (prev CPA)</t>
  </si>
  <si>
    <t>2848</t>
  </si>
  <si>
    <t>Performance &amp; Policy</t>
  </si>
  <si>
    <t>2861</t>
  </si>
  <si>
    <t>2879</t>
  </si>
  <si>
    <t>Gf-Summary Revenue A/C 1</t>
  </si>
  <si>
    <t>3000</t>
  </si>
  <si>
    <t>Summary Revenue A/C 2</t>
  </si>
  <si>
    <t>3001</t>
  </si>
  <si>
    <t>3002</t>
  </si>
  <si>
    <t>3003</t>
  </si>
  <si>
    <t>Asset Management Revenue Account</t>
  </si>
  <si>
    <t>3005</t>
  </si>
  <si>
    <t>Appropriation Account</t>
  </si>
  <si>
    <t>3010</t>
  </si>
  <si>
    <t>Driving Tests</t>
  </si>
  <si>
    <t>3046</t>
  </si>
  <si>
    <t>Payroll Errors</t>
  </si>
  <si>
    <t>3070</t>
  </si>
  <si>
    <t>6019</t>
  </si>
  <si>
    <t>601A</t>
  </si>
  <si>
    <t>Infant Class Sizes - Revenue (SF - Devolved)</t>
  </si>
  <si>
    <t>6021</t>
  </si>
  <si>
    <t>Information Technology</t>
  </si>
  <si>
    <t>6022</t>
  </si>
  <si>
    <t>6023</t>
  </si>
  <si>
    <t>Sims Training Suspense</t>
  </si>
  <si>
    <t>6025</t>
  </si>
  <si>
    <t>ICT Training &amp; Resource Room</t>
  </si>
  <si>
    <t>6026</t>
  </si>
  <si>
    <t>ICT Equipment Suspense</t>
  </si>
  <si>
    <t>6027</t>
  </si>
  <si>
    <t>Behaviour Support - SEBS</t>
  </si>
  <si>
    <t>6028</t>
  </si>
  <si>
    <t>6029</t>
  </si>
  <si>
    <t>Young Brilliance</t>
  </si>
  <si>
    <t>602B</t>
  </si>
  <si>
    <t>Study Support - Co-ordination (SF - Retained)</t>
  </si>
  <si>
    <t>602D</t>
  </si>
  <si>
    <t>Support for SEN training (ii) (SF - Retained)</t>
  </si>
  <si>
    <t>602E</t>
  </si>
  <si>
    <t>Support for SEN training (i) - Devolved</t>
  </si>
  <si>
    <t>602F</t>
  </si>
  <si>
    <t>Autism</t>
  </si>
  <si>
    <t>602G</t>
  </si>
  <si>
    <t>Social Inclusion : LEA Initiatives (SF - Retained)</t>
  </si>
  <si>
    <t>602H</t>
  </si>
  <si>
    <t>602J</t>
  </si>
  <si>
    <t>NGFL : Broadband (SF - Retained)</t>
  </si>
  <si>
    <t>602K</t>
  </si>
  <si>
    <t>Parent Governor Representative</t>
  </si>
  <si>
    <t>602N</t>
  </si>
  <si>
    <t>Teaching Assistants (SF - Devolved)</t>
  </si>
  <si>
    <t>602P</t>
  </si>
  <si>
    <t>Small Schools Fund (SF - Devolved)</t>
  </si>
  <si>
    <t>602R</t>
  </si>
  <si>
    <t>Performance Management</t>
  </si>
  <si>
    <t>602T</t>
  </si>
  <si>
    <t>Performance Mgmt &amp; Threshold Assmt (SF - Devolved)</t>
  </si>
  <si>
    <t>602U</t>
  </si>
  <si>
    <t>KS3 : Literacy &amp; Numeracy Strategy (SF - Retained)</t>
  </si>
  <si>
    <t>602W</t>
  </si>
  <si>
    <t>Early Retirement for Headteachers</t>
  </si>
  <si>
    <t>602X</t>
  </si>
  <si>
    <t>Pilot Partnership Initiatives</t>
  </si>
  <si>
    <t>602Y</t>
  </si>
  <si>
    <t>Directorate Training Budget</t>
  </si>
  <si>
    <t>6030</t>
  </si>
  <si>
    <t>YPLA Grant Holding Account</t>
  </si>
  <si>
    <t>6031</t>
  </si>
  <si>
    <t>6032</t>
  </si>
  <si>
    <t>6033</t>
  </si>
  <si>
    <t>Lid Top Up (EES) - LSC</t>
  </si>
  <si>
    <t>6034</t>
  </si>
  <si>
    <t>Information Management</t>
  </si>
  <si>
    <t>6035</t>
  </si>
  <si>
    <t>6036</t>
  </si>
  <si>
    <t>6037</t>
  </si>
  <si>
    <t>6038</t>
  </si>
  <si>
    <t>Securing School Improvement (SSI)</t>
  </si>
  <si>
    <t>6039</t>
  </si>
  <si>
    <t>School Improvement: Part A (SF - Devolved)</t>
  </si>
  <si>
    <t>603A</t>
  </si>
  <si>
    <t>Devolved Supply Cost (Part B &amp; C)</t>
  </si>
  <si>
    <t>603B</t>
  </si>
  <si>
    <t>Numeracy Strategy Part B - 5 Day Course</t>
  </si>
  <si>
    <t>603C</t>
  </si>
  <si>
    <t>Numeracy Conference</t>
  </si>
  <si>
    <t>603D</t>
  </si>
  <si>
    <t>Study Support - Initiatives (SF - Retained)</t>
  </si>
  <si>
    <t>603E</t>
  </si>
  <si>
    <t>NGFL: Infrastructure &amp; Services (SF - Retained)</t>
  </si>
  <si>
    <t>603F</t>
  </si>
  <si>
    <t>Traveller Children Achievemnt Grnt (SF - Retained)</t>
  </si>
  <si>
    <t>603G</t>
  </si>
  <si>
    <t>National Curriculum Citizenship</t>
  </si>
  <si>
    <t>603H</t>
  </si>
  <si>
    <t>Teaching Assistants (SF - Retained)</t>
  </si>
  <si>
    <t>603J</t>
  </si>
  <si>
    <t>Small Schools Fund (SF - Retained)</t>
  </si>
  <si>
    <t>603K</t>
  </si>
  <si>
    <t>Performance Mgmt &amp; Threshold Assmt (SF - Retained)</t>
  </si>
  <si>
    <t>603L</t>
  </si>
  <si>
    <t>Literacy Strategy Part A</t>
  </si>
  <si>
    <t>603M</t>
  </si>
  <si>
    <t>Speech &amp; Language Therapy (SF - Retained)</t>
  </si>
  <si>
    <t>603N</t>
  </si>
  <si>
    <t>Sick Children (SF - Retained)</t>
  </si>
  <si>
    <t>603P</t>
  </si>
  <si>
    <t>NGFL Encouraging Innovation Part B</t>
  </si>
  <si>
    <t>603R</t>
  </si>
  <si>
    <t>Numeracy Strategy Part A</t>
  </si>
  <si>
    <t>603U</t>
  </si>
  <si>
    <t>Gifted &amp; Talented Summer Schools (SF - Devolved)</t>
  </si>
  <si>
    <t>603V</t>
  </si>
  <si>
    <t>Literacy Catch Up (Devolved)</t>
  </si>
  <si>
    <t>603W</t>
  </si>
  <si>
    <t>Sex and Relationships</t>
  </si>
  <si>
    <t>603X</t>
  </si>
  <si>
    <t>Playing For Success (SF - Retained)</t>
  </si>
  <si>
    <t>603Y</t>
  </si>
  <si>
    <t>Peripatetic Music Service - Secondary</t>
  </si>
  <si>
    <t>6041</t>
  </si>
  <si>
    <t>Community Facilitation Fund</t>
  </si>
  <si>
    <t>6042</t>
  </si>
  <si>
    <t>Schools Causing Concern</t>
  </si>
  <si>
    <t>6044</t>
  </si>
  <si>
    <t>6045</t>
  </si>
  <si>
    <t>Early Years Training &amp; Development (EES)</t>
  </si>
  <si>
    <t>6047</t>
  </si>
  <si>
    <t>6048</t>
  </si>
  <si>
    <t>LIDF Key Skills</t>
  </si>
  <si>
    <t>604E</t>
  </si>
  <si>
    <t>New Opportunities Fund</t>
  </si>
  <si>
    <t>604K</t>
  </si>
  <si>
    <t>Child Protection ED1 Budget</t>
  </si>
  <si>
    <t>604L</t>
  </si>
  <si>
    <t>Agency Services</t>
  </si>
  <si>
    <t>6050</t>
  </si>
  <si>
    <t>6051</t>
  </si>
  <si>
    <t>6052</t>
  </si>
  <si>
    <t>Employer Involvement (EES) - LSC</t>
  </si>
  <si>
    <t>6054</t>
  </si>
  <si>
    <t>6056</t>
  </si>
  <si>
    <t>6058</t>
  </si>
  <si>
    <t>Swimming Instruction</t>
  </si>
  <si>
    <t>6059</t>
  </si>
  <si>
    <t>School Improvement: Part B (SF - Devolved)</t>
  </si>
  <si>
    <t>605A</t>
  </si>
  <si>
    <t>School Improvement: Part C</t>
  </si>
  <si>
    <t>605B</t>
  </si>
  <si>
    <t>School Improvement: Part B (SF - Retained)</t>
  </si>
  <si>
    <t>605C</t>
  </si>
  <si>
    <t>NPQH</t>
  </si>
  <si>
    <t>605D</t>
  </si>
  <si>
    <t>LPSH</t>
  </si>
  <si>
    <t>605E</t>
  </si>
  <si>
    <t>Early Years Training Development (SF - Retained)</t>
  </si>
  <si>
    <t>605F</t>
  </si>
  <si>
    <t>National Literacy Strategy (SF - Retained)</t>
  </si>
  <si>
    <t>605G</t>
  </si>
  <si>
    <t>National Literacy Strategy (SF - Devolved)</t>
  </si>
  <si>
    <t>605H</t>
  </si>
  <si>
    <t>National Numeracy Strategy (SF - Retained)</t>
  </si>
  <si>
    <t>605K</t>
  </si>
  <si>
    <t>National Numeracy Strategy (SF - Devolved)</t>
  </si>
  <si>
    <t>605L</t>
  </si>
  <si>
    <t>Numeracy Strategies Part B Leading Maths Teachers</t>
  </si>
  <si>
    <t>605M</t>
  </si>
  <si>
    <t>Family Literacy 1</t>
  </si>
  <si>
    <t>605N</t>
  </si>
  <si>
    <t>Literacy Strategy Part B (Good Practice)</t>
  </si>
  <si>
    <t>605P</t>
  </si>
  <si>
    <t>Qualifications Post 16 (SF - Devolved)</t>
  </si>
  <si>
    <t>605R</t>
  </si>
  <si>
    <t>Sen Parent Partnership</t>
  </si>
  <si>
    <t>605U</t>
  </si>
  <si>
    <t>Social Inclusion: Pupil Support (SF - Devolved)</t>
  </si>
  <si>
    <t>605V</t>
  </si>
  <si>
    <t>Children in Public Care</t>
  </si>
  <si>
    <t>605W</t>
  </si>
  <si>
    <t>Drugs Education (i)</t>
  </si>
  <si>
    <t>605X</t>
  </si>
  <si>
    <t>Training of Youth &amp; Community Workers</t>
  </si>
  <si>
    <t>605Y</t>
  </si>
  <si>
    <t>6060</t>
  </si>
  <si>
    <t>Alternative Communication Aids</t>
  </si>
  <si>
    <t>6064</t>
  </si>
  <si>
    <t>6065</t>
  </si>
  <si>
    <t>6066</t>
  </si>
  <si>
    <t>Children's Fund - LACE</t>
  </si>
  <si>
    <t>6068</t>
  </si>
  <si>
    <t>Aid To Pupils - School Related</t>
  </si>
  <si>
    <t>6069</t>
  </si>
  <si>
    <t>NGFL: Infrastructure &amp; Services (SF - Devolved)</t>
  </si>
  <si>
    <t>606A</t>
  </si>
  <si>
    <t>New School Security Projects (SF - Devolved)</t>
  </si>
  <si>
    <t>606B</t>
  </si>
  <si>
    <t>Wider Opportunities</t>
  </si>
  <si>
    <t>606C</t>
  </si>
  <si>
    <t>Beacon Schools (SF - Devolved)</t>
  </si>
  <si>
    <t>606D</t>
  </si>
  <si>
    <t>EMAG (SF - Retained)</t>
  </si>
  <si>
    <t>606E</t>
  </si>
  <si>
    <t>EMAG (SF - Devolved)</t>
  </si>
  <si>
    <t>606F</t>
  </si>
  <si>
    <t>Access Fund Post 16</t>
  </si>
  <si>
    <t>606G</t>
  </si>
  <si>
    <t>National Curriculum PSHE Framework</t>
  </si>
  <si>
    <t>606H</t>
  </si>
  <si>
    <t>606J</t>
  </si>
  <si>
    <t>Education &amp; Health Partnership (SF - Retained)</t>
  </si>
  <si>
    <t>606K</t>
  </si>
  <si>
    <t>Computer Systems For Chairs Of Educ</t>
  </si>
  <si>
    <t>606L</t>
  </si>
  <si>
    <t>Year 6 Booster Classes (SF - Devolved)</t>
  </si>
  <si>
    <t>606M</t>
  </si>
  <si>
    <t>Induction for NQTs (SF - Retained)</t>
  </si>
  <si>
    <t>606N</t>
  </si>
  <si>
    <t>Induction for NQTs (SF - Devolved)</t>
  </si>
  <si>
    <t>606P</t>
  </si>
  <si>
    <t>National Curriculum Implementation</t>
  </si>
  <si>
    <t>606R</t>
  </si>
  <si>
    <t>Advanced Skills Teachers (SF - Devolved)</t>
  </si>
  <si>
    <t>606T</t>
  </si>
  <si>
    <t>606U</t>
  </si>
  <si>
    <t>Literacy Strategy (Part B)</t>
  </si>
  <si>
    <t>606V</t>
  </si>
  <si>
    <t>KS3: Pilot Programme (SF - Devolved)</t>
  </si>
  <si>
    <t>606W</t>
  </si>
  <si>
    <t>Nns Lea Training Courses</t>
  </si>
  <si>
    <t>606X</t>
  </si>
  <si>
    <t>KS3: Lit. &amp; Num. Summer Schools (SF - Devolved)</t>
  </si>
  <si>
    <t>606Y</t>
  </si>
  <si>
    <t>Structural Repairs - Special Schools</t>
  </si>
  <si>
    <t>6070</t>
  </si>
  <si>
    <t>6071</t>
  </si>
  <si>
    <t>6072</t>
  </si>
  <si>
    <t>Insurances</t>
  </si>
  <si>
    <t>6073</t>
  </si>
  <si>
    <t>6074</t>
  </si>
  <si>
    <t>Holy Trinity Fire Reinstatement</t>
  </si>
  <si>
    <t>6075</t>
  </si>
  <si>
    <t>6076</t>
  </si>
  <si>
    <t>School Meals</t>
  </si>
  <si>
    <t>6077</t>
  </si>
  <si>
    <t>Section 42 Statement Recharges</t>
  </si>
  <si>
    <t>6078</t>
  </si>
  <si>
    <t>6079</t>
  </si>
  <si>
    <t>Drugs, Alcohol &amp; Tobacco</t>
  </si>
  <si>
    <t>607A</t>
  </si>
  <si>
    <t>Transport Recharges</t>
  </si>
  <si>
    <t>607E</t>
  </si>
  <si>
    <t>Post 16 Transport</t>
  </si>
  <si>
    <t>607F</t>
  </si>
  <si>
    <t>Head Start Induction Grant</t>
  </si>
  <si>
    <t>607G</t>
  </si>
  <si>
    <t>Education Maintenance Allowance</t>
  </si>
  <si>
    <t>607H</t>
  </si>
  <si>
    <t>HLTA - Higher Level Teaching Assistants</t>
  </si>
  <si>
    <t>607K</t>
  </si>
  <si>
    <t>Smartwater Scheme</t>
  </si>
  <si>
    <t>607M</t>
  </si>
  <si>
    <t>Aim Higher - EES</t>
  </si>
  <si>
    <t>607N</t>
  </si>
  <si>
    <t>PSA Twinning Project</t>
  </si>
  <si>
    <t>607R</t>
  </si>
  <si>
    <t>6800</t>
  </si>
  <si>
    <t>6801</t>
  </si>
  <si>
    <t>6802</t>
  </si>
  <si>
    <t>6803</t>
  </si>
  <si>
    <t>Pupil Referral Unit (Primary)</t>
  </si>
  <si>
    <t>6804</t>
  </si>
  <si>
    <t>Unallocated Deficit</t>
  </si>
  <si>
    <t>6805</t>
  </si>
  <si>
    <t>6806</t>
  </si>
  <si>
    <t>Clare Road</t>
  </si>
  <si>
    <t>6807</t>
  </si>
  <si>
    <t>6808</t>
  </si>
  <si>
    <t>6809</t>
  </si>
  <si>
    <t>6810</t>
  </si>
  <si>
    <t>Adult Strategy - LSC</t>
  </si>
  <si>
    <t>6811</t>
  </si>
  <si>
    <t>6812</t>
  </si>
  <si>
    <t>Youth Offending - Basic Skills (Adult Grant)</t>
  </si>
  <si>
    <t>6813</t>
  </si>
  <si>
    <t>Student Awards</t>
  </si>
  <si>
    <t>6823</t>
  </si>
  <si>
    <t>Youth Offending Team (Youth/Leisure)</t>
  </si>
  <si>
    <t>6828</t>
  </si>
  <si>
    <t>Short Breaks</t>
  </si>
  <si>
    <t>6830</t>
  </si>
  <si>
    <t>6831</t>
  </si>
  <si>
    <t>Youth Service - Brighouse/Rastrick</t>
  </si>
  <si>
    <t>6832</t>
  </si>
  <si>
    <t>Youth Service - Ryburn Valley/Elland</t>
  </si>
  <si>
    <t>6833</t>
  </si>
  <si>
    <t>Personal Adviser to Parents - Connexions</t>
  </si>
  <si>
    <t>6834</t>
  </si>
  <si>
    <t>Community Use (Wellesley Park)</t>
  </si>
  <si>
    <t>6835</t>
  </si>
  <si>
    <t>6838</t>
  </si>
  <si>
    <t>Central Services - Y &amp; C</t>
  </si>
  <si>
    <t>6839</t>
  </si>
  <si>
    <t>683A</t>
  </si>
  <si>
    <t>683B</t>
  </si>
  <si>
    <t>683C</t>
  </si>
  <si>
    <t>683D</t>
  </si>
  <si>
    <t>Hebden Bridge Youth Centre - OBSOLETE</t>
  </si>
  <si>
    <t>683F</t>
  </si>
  <si>
    <t>683G</t>
  </si>
  <si>
    <t>683H</t>
  </si>
  <si>
    <t>683J</t>
  </si>
  <si>
    <t>683K</t>
  </si>
  <si>
    <t>683L</t>
  </si>
  <si>
    <t>683M</t>
  </si>
  <si>
    <t>683N</t>
  </si>
  <si>
    <t>Ground Floor Community Centre</t>
  </si>
  <si>
    <t>683T</t>
  </si>
  <si>
    <t>Community Cohesion - Grant Funded</t>
  </si>
  <si>
    <t>683U</t>
  </si>
  <si>
    <t>6840</t>
  </si>
  <si>
    <t>6844</t>
  </si>
  <si>
    <t>CSPE Holding Account (Centrally Controlled)</t>
  </si>
  <si>
    <t>6845</t>
  </si>
  <si>
    <t>Halifax Learning Zone</t>
  </si>
  <si>
    <t>6846</t>
  </si>
  <si>
    <t>Teachers of the Future Scheme (SRB)</t>
  </si>
  <si>
    <t>6847</t>
  </si>
  <si>
    <t>Splash Scheme (Sowerby Bridge SRB)</t>
  </si>
  <si>
    <t>6848</t>
  </si>
  <si>
    <t>684A</t>
  </si>
  <si>
    <t>Sound Waves</t>
  </si>
  <si>
    <t>684C</t>
  </si>
  <si>
    <t>Counselling Service - Youth</t>
  </si>
  <si>
    <t>684E</t>
  </si>
  <si>
    <t>LIDF Local Research</t>
  </si>
  <si>
    <t>684G</t>
  </si>
  <si>
    <t>LIDF Extending Participation of Vulnerable Groups</t>
  </si>
  <si>
    <t>684J</t>
  </si>
  <si>
    <t>LIDF Young People as Curriculum Tutors</t>
  </si>
  <si>
    <t>684L</t>
  </si>
  <si>
    <t>HLZ Residual Costs</t>
  </si>
  <si>
    <t>684N</t>
  </si>
  <si>
    <t>New Partnership Project - HLZ</t>
  </si>
  <si>
    <t>684R</t>
  </si>
  <si>
    <t>ACL Urban - Halifax Works</t>
  </si>
  <si>
    <t>6850</t>
  </si>
  <si>
    <t>6851</t>
  </si>
  <si>
    <t>1/11 Comm Education Apprentice Scheme</t>
  </si>
  <si>
    <t>6852</t>
  </si>
  <si>
    <t>Improving Standards of Achievement</t>
  </si>
  <si>
    <t>6853</t>
  </si>
  <si>
    <t>6854</t>
  </si>
  <si>
    <t>North Halifax Detached</t>
  </si>
  <si>
    <t>6856</t>
  </si>
  <si>
    <t>6857</t>
  </si>
  <si>
    <t>PE Grant</t>
  </si>
  <si>
    <t>6858</t>
  </si>
  <si>
    <t>Pastoral Support Team</t>
  </si>
  <si>
    <t>6859</t>
  </si>
  <si>
    <t>6860</t>
  </si>
  <si>
    <t>6861</t>
  </si>
  <si>
    <t>Flagship LSC</t>
  </si>
  <si>
    <t>6863</t>
  </si>
  <si>
    <t>6864</t>
  </si>
  <si>
    <t>Holiday Play Schemes</t>
  </si>
  <si>
    <t>6865</t>
  </si>
  <si>
    <t>6866</t>
  </si>
  <si>
    <t>ACL Neighbourhood Learning in Deprived Communities</t>
  </si>
  <si>
    <t>6867</t>
  </si>
  <si>
    <t>New Start Round 2</t>
  </si>
  <si>
    <t>6868</t>
  </si>
  <si>
    <t>6869</t>
  </si>
  <si>
    <t>6870</t>
  </si>
  <si>
    <t>Wellesley Park Holding Account</t>
  </si>
  <si>
    <t>6871</t>
  </si>
  <si>
    <t>Whitley Centre Premises Account</t>
  </si>
  <si>
    <t>6872</t>
  </si>
  <si>
    <t>Sowerby Bridge Community Facility - Obsolete</t>
  </si>
  <si>
    <t>6873</t>
  </si>
  <si>
    <t>YMCA</t>
  </si>
  <si>
    <t>6874</t>
  </si>
  <si>
    <t>6876</t>
  </si>
  <si>
    <t>6877</t>
  </si>
  <si>
    <t>6878</t>
  </si>
  <si>
    <t>6879</t>
  </si>
  <si>
    <t>7000</t>
  </si>
  <si>
    <t>7001</t>
  </si>
  <si>
    <t>7002</t>
  </si>
  <si>
    <t>Recruitment (Workforce Development)</t>
  </si>
  <si>
    <t>7003</t>
  </si>
  <si>
    <t>Management Information - Family Services</t>
  </si>
  <si>
    <t>7004</t>
  </si>
  <si>
    <t>Teenage Pregnancy - Extended Schools</t>
  </si>
  <si>
    <t>7005</t>
  </si>
  <si>
    <t>Think Family</t>
  </si>
  <si>
    <t>7006</t>
  </si>
  <si>
    <t>7007</t>
  </si>
  <si>
    <t>Training (Workforce Development)</t>
  </si>
  <si>
    <t>7008</t>
  </si>
  <si>
    <t>7009</t>
  </si>
  <si>
    <t>7010</t>
  </si>
  <si>
    <t>7011</t>
  </si>
  <si>
    <t>7012</t>
  </si>
  <si>
    <t>Play Rangers</t>
  </si>
  <si>
    <t>7013</t>
  </si>
  <si>
    <t>7014</t>
  </si>
  <si>
    <t>7015</t>
  </si>
  <si>
    <t>Early Years Support Officers</t>
  </si>
  <si>
    <t>7020</t>
  </si>
  <si>
    <t>7021</t>
  </si>
  <si>
    <t>7022</t>
  </si>
  <si>
    <t>Healthy Halifax</t>
  </si>
  <si>
    <t>7030</t>
  </si>
  <si>
    <t>Play Partnership</t>
  </si>
  <si>
    <t>7031</t>
  </si>
  <si>
    <t>7032</t>
  </si>
  <si>
    <t>7033</t>
  </si>
  <si>
    <t>7034</t>
  </si>
  <si>
    <t>7035</t>
  </si>
  <si>
    <t>7037</t>
  </si>
  <si>
    <t>Play Service - Upper Valley</t>
  </si>
  <si>
    <t>7040</t>
  </si>
  <si>
    <t>Play Service - Central Halifax</t>
  </si>
  <si>
    <t>7041</t>
  </si>
  <si>
    <t>Play Service - Lower Valley</t>
  </si>
  <si>
    <t>7042</t>
  </si>
  <si>
    <t>7043</t>
  </si>
  <si>
    <t>7044</t>
  </si>
  <si>
    <t>Children's Centres</t>
  </si>
  <si>
    <t>7045</t>
  </si>
  <si>
    <t>7046</t>
  </si>
  <si>
    <t>7047</t>
  </si>
  <si>
    <t>7049</t>
  </si>
  <si>
    <t>Play Service - Summer Playschemes</t>
  </si>
  <si>
    <t>7050</t>
  </si>
  <si>
    <t>7051</t>
  </si>
  <si>
    <t>Neighbourhood Nurseries Initiative</t>
  </si>
  <si>
    <t>7052</t>
  </si>
  <si>
    <t>7053</t>
  </si>
  <si>
    <t>7054</t>
  </si>
  <si>
    <t>Early Years Professional Network</t>
  </si>
  <si>
    <t>7060</t>
  </si>
  <si>
    <t>Recruitment from Oct 02 - ESF</t>
  </si>
  <si>
    <t>7061</t>
  </si>
  <si>
    <t>Child Poverty Fund Project</t>
  </si>
  <si>
    <t>7062</t>
  </si>
  <si>
    <t>Payment By Results Grant</t>
  </si>
  <si>
    <t>7063</t>
  </si>
  <si>
    <t>7064</t>
  </si>
  <si>
    <t>7065</t>
  </si>
  <si>
    <t>Database Procurement - "Section 12"</t>
  </si>
  <si>
    <t>7066</t>
  </si>
  <si>
    <t>Childcare Recruitment Campaign Apr-Sept 02 ESF</t>
  </si>
  <si>
    <t>7067</t>
  </si>
  <si>
    <t>7079</t>
  </si>
  <si>
    <t>7202</t>
  </si>
  <si>
    <t>7205</t>
  </si>
  <si>
    <t>Finance and Account</t>
  </si>
  <si>
    <t>7210</t>
  </si>
  <si>
    <t>7216</t>
  </si>
  <si>
    <t>7217</t>
  </si>
  <si>
    <t>7218</t>
  </si>
  <si>
    <t>Transformation Implementation</t>
  </si>
  <si>
    <t>7219</t>
  </si>
  <si>
    <t>7220</t>
  </si>
  <si>
    <t>7221</t>
  </si>
  <si>
    <t>7222</t>
  </si>
  <si>
    <t>North and East &amp; Lower Valley Locality CIN/CP Pod</t>
  </si>
  <si>
    <t>7230</t>
  </si>
  <si>
    <t>7279</t>
  </si>
  <si>
    <t>Mobile Teams</t>
  </si>
  <si>
    <t>7600</t>
  </si>
  <si>
    <t>7601</t>
  </si>
  <si>
    <t>7602</t>
  </si>
  <si>
    <t>7603</t>
  </si>
  <si>
    <t>7606</t>
  </si>
  <si>
    <t>7610</t>
  </si>
  <si>
    <t>7679</t>
  </si>
  <si>
    <t>7850</t>
  </si>
  <si>
    <t>7851</t>
  </si>
  <si>
    <t>8827</t>
  </si>
  <si>
    <t>Home Care - Rapid Response Team</t>
  </si>
  <si>
    <t>8828</t>
  </si>
  <si>
    <t>8829</t>
  </si>
  <si>
    <t>8830</t>
  </si>
  <si>
    <t>8831</t>
  </si>
  <si>
    <t>Market Devlopment &amp; Strategic Commissioning</t>
  </si>
  <si>
    <t>8832</t>
  </si>
  <si>
    <t>Supported Lodgings Scheme</t>
  </si>
  <si>
    <t>8833</t>
  </si>
  <si>
    <t>Joint Commissioning Project (JIP)</t>
  </si>
  <si>
    <t>8834</t>
  </si>
  <si>
    <t>8835</t>
  </si>
  <si>
    <t>8836</t>
  </si>
  <si>
    <t>8837</t>
  </si>
  <si>
    <t>Preventative Services - Luncheon Clubs</t>
  </si>
  <si>
    <t>8838</t>
  </si>
  <si>
    <t>8839</t>
  </si>
  <si>
    <t>8840</t>
  </si>
  <si>
    <t>8841</t>
  </si>
  <si>
    <t>Personal Budgets Project Costs</t>
  </si>
  <si>
    <t>8842</t>
  </si>
  <si>
    <t>8843</t>
  </si>
  <si>
    <t>8844</t>
  </si>
  <si>
    <t>8845</t>
  </si>
  <si>
    <t>Partnerships for Older People Project (POPPS)</t>
  </si>
  <si>
    <t>8846</t>
  </si>
  <si>
    <t>8847</t>
  </si>
  <si>
    <t>8848</t>
  </si>
  <si>
    <t>8849</t>
  </si>
  <si>
    <t>8850</t>
  </si>
  <si>
    <t>8851</t>
  </si>
  <si>
    <t>Direct Payments: Mental Health</t>
  </si>
  <si>
    <t>8852</t>
  </si>
  <si>
    <t>8853</t>
  </si>
  <si>
    <t>Whitehill Drive-L Dis Respite</t>
  </si>
  <si>
    <t>8854</t>
  </si>
  <si>
    <t>The Training Unit</t>
  </si>
  <si>
    <t>8855</t>
  </si>
  <si>
    <t>Abolition of Preserved Rights</t>
  </si>
  <si>
    <t>8856</t>
  </si>
  <si>
    <t>8857</t>
  </si>
  <si>
    <t>Direct Payments - Learning Disabilities</t>
  </si>
  <si>
    <t>8858</t>
  </si>
  <si>
    <t>8859</t>
  </si>
  <si>
    <t>8860</t>
  </si>
  <si>
    <t>Elland Admin Team - Children</t>
  </si>
  <si>
    <t>8861</t>
  </si>
  <si>
    <t>Ovenden Admin Team - Children</t>
  </si>
  <si>
    <t>8862</t>
  </si>
  <si>
    <t>8863</t>
  </si>
  <si>
    <t>8864</t>
  </si>
  <si>
    <t>8865</t>
  </si>
  <si>
    <t>Finance &amp; Support Services</t>
  </si>
  <si>
    <t>8866</t>
  </si>
  <si>
    <t>8867</t>
  </si>
  <si>
    <t>Early Retirement Central Code</t>
  </si>
  <si>
    <t>8868</t>
  </si>
  <si>
    <t>Quality and Performance</t>
  </si>
  <si>
    <t>8869</t>
  </si>
  <si>
    <t>8870</t>
  </si>
  <si>
    <t>8871</t>
  </si>
  <si>
    <t>8872</t>
  </si>
  <si>
    <t>8873</t>
  </si>
  <si>
    <t>8874</t>
  </si>
  <si>
    <t>8875</t>
  </si>
  <si>
    <t>8876</t>
  </si>
  <si>
    <t>8877</t>
  </si>
  <si>
    <t>8878</t>
  </si>
  <si>
    <t>8879</t>
  </si>
  <si>
    <t>Westgarth</t>
  </si>
  <si>
    <t>9000</t>
  </si>
  <si>
    <t>9005</t>
  </si>
  <si>
    <t>Mid North</t>
  </si>
  <si>
    <t>9011</t>
  </si>
  <si>
    <t>9012</t>
  </si>
  <si>
    <t>Mid Valley South</t>
  </si>
  <si>
    <t>9013</t>
  </si>
  <si>
    <t>9014</t>
  </si>
  <si>
    <t>9015</t>
  </si>
  <si>
    <t>9020</t>
  </si>
  <si>
    <t>9030</t>
  </si>
  <si>
    <t>9040</t>
  </si>
  <si>
    <t>9251</t>
  </si>
  <si>
    <t>9252</t>
  </si>
  <si>
    <t>9253</t>
  </si>
  <si>
    <t>9254</t>
  </si>
  <si>
    <t>9255</t>
  </si>
  <si>
    <t>9256</t>
  </si>
  <si>
    <t>9257</t>
  </si>
  <si>
    <t>9258</t>
  </si>
  <si>
    <t>Better Living Team</t>
  </si>
  <si>
    <t>9259</t>
  </si>
  <si>
    <t>9401</t>
  </si>
  <si>
    <t>Shibden Cafe</t>
  </si>
  <si>
    <t>9402</t>
  </si>
  <si>
    <t>9403</t>
  </si>
  <si>
    <t>9404</t>
  </si>
  <si>
    <t>Net Charge General Fund</t>
  </si>
  <si>
    <t>9479</t>
  </si>
  <si>
    <t>Admin</t>
  </si>
  <si>
    <t>9600</t>
  </si>
  <si>
    <t>7852</t>
  </si>
  <si>
    <t>7853</t>
  </si>
  <si>
    <t>7854</t>
  </si>
  <si>
    <t>7855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</si>
  <si>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</si>
  <si>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</si>
  <si>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</si>
  <si>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</si>
  <si>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</si>
  <si>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</si>
  <si>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</si>
  <si>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</si>
  <si>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</si>
  <si>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</si>
  <si>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</si>
  <si>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</si>
  <si>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</si>
  <si>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7869</t>
  </si>
  <si>
    <t>7870</t>
  </si>
  <si>
    <t>7871</t>
  </si>
  <si>
    <t>7872</t>
  </si>
  <si>
    <t>7874</t>
  </si>
  <si>
    <t>7875</t>
  </si>
  <si>
    <t>7876</t>
  </si>
  <si>
    <t>7877</t>
  </si>
  <si>
    <t>7879</t>
  </si>
  <si>
    <t>8000</t>
  </si>
  <si>
    <t>8001</t>
  </si>
  <si>
    <t>8002</t>
  </si>
  <si>
    <t>8003</t>
  </si>
  <si>
    <t>Council Offices, George Street</t>
  </si>
  <si>
    <t>8004</t>
  </si>
  <si>
    <t>8010</t>
  </si>
  <si>
    <t>8013</t>
  </si>
  <si>
    <t>Registration &amp; Inspection Unit</t>
  </si>
  <si>
    <t>8015</t>
  </si>
  <si>
    <t>8020</t>
  </si>
  <si>
    <t>8024</t>
  </si>
  <si>
    <t>Brighouse District Office</t>
  </si>
  <si>
    <t>8027</t>
  </si>
  <si>
    <t>Elland District Office</t>
  </si>
  <si>
    <t>8028</t>
  </si>
  <si>
    <t>Hebden Bridge District Office</t>
  </si>
  <si>
    <t>8029</t>
  </si>
  <si>
    <t>Sowerby Bridge District Office</t>
  </si>
  <si>
    <t>8030</t>
  </si>
  <si>
    <t>Todmorden District Office</t>
  </si>
  <si>
    <t>8031</t>
  </si>
  <si>
    <t>CMBC Property Disposal Costs</t>
  </si>
  <si>
    <t>8034</t>
  </si>
  <si>
    <t>8037</t>
  </si>
  <si>
    <t>8040</t>
  </si>
  <si>
    <t>Individual Voter Registration</t>
  </si>
  <si>
    <t>8041</t>
  </si>
  <si>
    <t>8042</t>
  </si>
  <si>
    <t>8043</t>
  </si>
  <si>
    <t>8044</t>
  </si>
  <si>
    <t>8045</t>
  </si>
  <si>
    <t>8046</t>
  </si>
  <si>
    <t>8047</t>
  </si>
  <si>
    <t>8048</t>
  </si>
  <si>
    <t>8057</t>
  </si>
  <si>
    <t>8058</t>
  </si>
  <si>
    <t>Document Management Project</t>
  </si>
  <si>
    <t>8060</t>
  </si>
  <si>
    <t>Law &amp; Admin Regulation Costs</t>
  </si>
  <si>
    <t>8077</t>
  </si>
  <si>
    <t>8079</t>
  </si>
  <si>
    <t>Collection Fund (Comm. Charge/Nndr)</t>
  </si>
  <si>
    <t>8200</t>
  </si>
  <si>
    <t>8400</t>
  </si>
  <si>
    <t>8401</t>
  </si>
  <si>
    <t>Mini Sweeping</t>
  </si>
  <si>
    <t>8402</t>
  </si>
  <si>
    <t>Hand Sweeping</t>
  </si>
  <si>
    <t>8403</t>
  </si>
  <si>
    <t>8404</t>
  </si>
  <si>
    <t>Pool Team</t>
  </si>
  <si>
    <t>8405</t>
  </si>
  <si>
    <t>Gully Emptying</t>
  </si>
  <si>
    <t>8406</t>
  </si>
  <si>
    <t>8600</t>
  </si>
  <si>
    <t>8601</t>
  </si>
  <si>
    <t>8602</t>
  </si>
  <si>
    <t>HR Manager - Advisory</t>
  </si>
  <si>
    <t>8603</t>
  </si>
  <si>
    <t>8604</t>
  </si>
  <si>
    <t>8605</t>
  </si>
  <si>
    <t>Emergency Planning (new code 3400)</t>
  </si>
  <si>
    <t>8607</t>
  </si>
  <si>
    <t>Advertising Agency Internal Clients</t>
  </si>
  <si>
    <t>8608</t>
  </si>
  <si>
    <t>8609</t>
  </si>
  <si>
    <t>Trade Union</t>
  </si>
  <si>
    <t>8610</t>
  </si>
  <si>
    <t>Competition</t>
  </si>
  <si>
    <t>8612</t>
  </si>
  <si>
    <t>Equalities</t>
  </si>
  <si>
    <t>8613</t>
  </si>
  <si>
    <t>8614</t>
  </si>
  <si>
    <t>Access For The Millenium</t>
  </si>
  <si>
    <t>8615</t>
  </si>
  <si>
    <t>Millenium Award Access To Sport</t>
  </si>
  <si>
    <t>8616</t>
  </si>
  <si>
    <t>8617</t>
  </si>
  <si>
    <t>Millenium Award Access To Arts</t>
  </si>
  <si>
    <t>8618</t>
  </si>
  <si>
    <t>Communications (new code 680A)</t>
  </si>
  <si>
    <t>8620</t>
  </si>
  <si>
    <t>Northgate House (new code 680B)</t>
  </si>
  <si>
    <t>8621</t>
  </si>
  <si>
    <t>Printing Section (new code 2A 22)</t>
  </si>
  <si>
    <t>8622</t>
  </si>
  <si>
    <t>Reprographics (new code 2A 23)</t>
  </si>
  <si>
    <t>8623</t>
  </si>
  <si>
    <t>Secretarial Services</t>
  </si>
  <si>
    <t>8624</t>
  </si>
  <si>
    <t>Client Cleaning</t>
  </si>
  <si>
    <t>8630</t>
  </si>
  <si>
    <t>New MIS / Payroll System</t>
  </si>
  <si>
    <t>8650</t>
  </si>
  <si>
    <t>8678</t>
  </si>
  <si>
    <t>8679</t>
  </si>
  <si>
    <t>8800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</si>
  <si>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</si>
  <si>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</si>
  <si>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</si>
  <si>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</si>
  <si>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</si>
  <si>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</si>
  <si>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</si>
  <si>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</si>
  <si>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</si>
  <si>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</si>
  <si>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8811</t>
  </si>
  <si>
    <t>8812</t>
  </si>
  <si>
    <t>Halifax SW Team</t>
  </si>
  <si>
    <t>8813</t>
  </si>
  <si>
    <t>Intermediate Care Team</t>
  </si>
  <si>
    <t>8814</t>
  </si>
  <si>
    <t>Initial Response Team</t>
  </si>
  <si>
    <t>8815</t>
  </si>
  <si>
    <t>Team 3 Family Support and Child Protection</t>
  </si>
  <si>
    <t>8816</t>
  </si>
  <si>
    <t>8817</t>
  </si>
  <si>
    <t>Family Placement</t>
  </si>
  <si>
    <t>8818</t>
  </si>
  <si>
    <t>Section 17 &amp; Residence Allowances</t>
  </si>
  <si>
    <t>8819</t>
  </si>
  <si>
    <t>8820</t>
  </si>
  <si>
    <t>8821</t>
  </si>
  <si>
    <t>8823</t>
  </si>
  <si>
    <t>8824</t>
  </si>
  <si>
    <t>8825</t>
  </si>
  <si>
    <t>Out Of Hours Home Care</t>
  </si>
  <si>
    <t>8826</t>
  </si>
  <si>
    <t>C-Local Improvement Budget</t>
  </si>
  <si>
    <t>4005</t>
  </si>
  <si>
    <t>D-Management And Administration</t>
  </si>
  <si>
    <t>4006</t>
  </si>
  <si>
    <t>E-Baseline Tracking And Evaluation</t>
  </si>
  <si>
    <t>4007</t>
  </si>
  <si>
    <t>F-Partnership Development Programme</t>
  </si>
  <si>
    <t>4008</t>
  </si>
  <si>
    <t>S R B 5 Coordinator</t>
  </si>
  <si>
    <t>4009</t>
  </si>
  <si>
    <t>4400</t>
  </si>
  <si>
    <t>4401</t>
  </si>
  <si>
    <t>4402</t>
  </si>
  <si>
    <t>2012/13 ( preparation for transfer )</t>
  </si>
  <si>
    <t>4420</t>
  </si>
  <si>
    <t>4479</t>
  </si>
  <si>
    <t>4601</t>
  </si>
  <si>
    <t>4602</t>
  </si>
  <si>
    <t>4603</t>
  </si>
  <si>
    <t>HOP - Re-development</t>
  </si>
  <si>
    <t>4604</t>
  </si>
  <si>
    <t>4605</t>
  </si>
  <si>
    <t>Higgins Close EPH</t>
  </si>
  <si>
    <t>4606</t>
  </si>
  <si>
    <t>Kershaw Grange Eph (Emi)</t>
  </si>
  <si>
    <t>4607</t>
  </si>
  <si>
    <t>Mytholm Hall Eph</t>
  </si>
  <si>
    <t>4608</t>
  </si>
  <si>
    <t>Skircoat House Eph (Emi)</t>
  </si>
  <si>
    <t>4609</t>
  </si>
  <si>
    <t>Sickness Management (Adult Services)</t>
  </si>
  <si>
    <t>4610</t>
  </si>
  <si>
    <t>Thornhill Grange Eph</t>
  </si>
  <si>
    <t>4611</t>
  </si>
  <si>
    <t>4612</t>
  </si>
  <si>
    <t>4613</t>
  </si>
  <si>
    <t>4615</t>
  </si>
  <si>
    <t>Please use 4617</t>
  </si>
  <si>
    <t>4616</t>
  </si>
  <si>
    <t>4617</t>
  </si>
  <si>
    <t>4618</t>
  </si>
  <si>
    <t>4619</t>
  </si>
  <si>
    <t>4620</t>
  </si>
  <si>
    <t>Higgins Day Centre</t>
  </si>
  <si>
    <t>4621</t>
  </si>
  <si>
    <t>4622</t>
  </si>
  <si>
    <t>4623</t>
  </si>
  <si>
    <t>Kershaw Grange Day Centre</t>
  </si>
  <si>
    <t>4624</t>
  </si>
  <si>
    <t>Savile Close Day Centre</t>
  </si>
  <si>
    <t>4625</t>
  </si>
  <si>
    <t>4626</t>
  </si>
  <si>
    <t>4627</t>
  </si>
  <si>
    <t>4628</t>
  </si>
  <si>
    <t>Waking Night Pool (all the service)</t>
  </si>
  <si>
    <t>4629</t>
  </si>
  <si>
    <t>4630</t>
  </si>
  <si>
    <t>4631</t>
  </si>
  <si>
    <t>4632</t>
  </si>
  <si>
    <t>Mediation/Victim Awarenes  Project</t>
  </si>
  <si>
    <t>4633</t>
  </si>
  <si>
    <t>Bail Supervision/Support</t>
  </si>
  <si>
    <t>4634</t>
  </si>
  <si>
    <t>4635</t>
  </si>
  <si>
    <t>CAMHS</t>
  </si>
  <si>
    <t>4636</t>
  </si>
  <si>
    <t>Looked after service</t>
  </si>
  <si>
    <t>4637</t>
  </si>
  <si>
    <t>LAACH-Mental Health Team</t>
  </si>
  <si>
    <t>4638</t>
  </si>
  <si>
    <t>Safeguarding Children</t>
  </si>
  <si>
    <t>4639</t>
  </si>
  <si>
    <t>Hub Cafe</t>
  </si>
  <si>
    <t>4640</t>
  </si>
  <si>
    <t>Supply List Day Nurs. &amp; Family Cent.</t>
  </si>
  <si>
    <t>4642</t>
  </si>
  <si>
    <t>Adult Providing (Headquarters)</t>
  </si>
  <si>
    <t>4643</t>
  </si>
  <si>
    <t>4644</t>
  </si>
  <si>
    <t>4645</t>
  </si>
  <si>
    <t>4646</t>
  </si>
  <si>
    <t>4647</t>
  </si>
  <si>
    <t>4648</t>
  </si>
  <si>
    <t>The Grove Respite Centre</t>
  </si>
  <si>
    <t>4649</t>
  </si>
  <si>
    <t>Chatham St Centre (Learning Diff)</t>
  </si>
  <si>
    <t>4650</t>
  </si>
  <si>
    <t>Learning Disablilities Joint Training</t>
  </si>
  <si>
    <t>4651</t>
  </si>
  <si>
    <t>4652</t>
  </si>
  <si>
    <t>4653</t>
  </si>
  <si>
    <t>Upper and Lower Valley Learning Dis Day Services</t>
  </si>
  <si>
    <t>4654</t>
  </si>
  <si>
    <t>4655</t>
  </si>
  <si>
    <t>4656</t>
  </si>
  <si>
    <t>4657</t>
  </si>
  <si>
    <t>4658</t>
  </si>
  <si>
    <t>4659</t>
  </si>
  <si>
    <t>Supported Lodgings</t>
  </si>
  <si>
    <t>465L</t>
  </si>
  <si>
    <t>4660</t>
  </si>
  <si>
    <t>Cedar Employment Service (Misg)</t>
  </si>
  <si>
    <t>4661</t>
  </si>
  <si>
    <t>Chatham Street Cafe (Ex Outreach Tm)</t>
  </si>
  <si>
    <t>4662</t>
  </si>
  <si>
    <t>Access to work</t>
  </si>
  <si>
    <t>4663</t>
  </si>
  <si>
    <t>Travelling Day Hospital(Jt. Finance)</t>
  </si>
  <si>
    <t>4664</t>
  </si>
  <si>
    <t>4665</t>
  </si>
  <si>
    <t>4666</t>
  </si>
  <si>
    <t>4667</t>
  </si>
  <si>
    <t>Isco5 - Admin</t>
  </si>
  <si>
    <t>466A</t>
  </si>
  <si>
    <t>Isco5 - Cleaner</t>
  </si>
  <si>
    <t>466D</t>
  </si>
  <si>
    <t>Isco5 - Packaging</t>
  </si>
  <si>
    <t>466K</t>
  </si>
  <si>
    <t>Isco5 - Sales</t>
  </si>
  <si>
    <t>466L</t>
  </si>
  <si>
    <t>Isco5 - Micro</t>
  </si>
  <si>
    <t>466M</t>
  </si>
  <si>
    <t>Iscal - Printing</t>
  </si>
  <si>
    <t>466P</t>
  </si>
  <si>
    <t>Isco 5 - Tissue</t>
  </si>
  <si>
    <t>466T</t>
  </si>
  <si>
    <t>Major Incident Costs</t>
  </si>
  <si>
    <t>4670</t>
  </si>
  <si>
    <t>4671</t>
  </si>
  <si>
    <t>Iscal - Packaging</t>
  </si>
  <si>
    <t>4672</t>
  </si>
  <si>
    <t>Iscal - Micro</t>
  </si>
  <si>
    <t>4673</t>
  </si>
  <si>
    <t>Iscal - Sales</t>
  </si>
  <si>
    <t>4674</t>
  </si>
  <si>
    <t>Redeployment pool</t>
  </si>
  <si>
    <t>4675</t>
  </si>
  <si>
    <t>Iscal - Admin</t>
  </si>
  <si>
    <t>4676</t>
  </si>
  <si>
    <t>4679</t>
  </si>
  <si>
    <t>5200</t>
  </si>
  <si>
    <t>5201</t>
  </si>
  <si>
    <t>5202</t>
  </si>
  <si>
    <t>5203</t>
  </si>
  <si>
    <t>5205</t>
  </si>
  <si>
    <t>5207</t>
  </si>
  <si>
    <t>5208</t>
  </si>
  <si>
    <t>5209</t>
  </si>
  <si>
    <t>5216</t>
  </si>
  <si>
    <t>5217</t>
  </si>
  <si>
    <t>5218</t>
  </si>
  <si>
    <t>5219</t>
  </si>
  <si>
    <t>Energy Switch</t>
  </si>
  <si>
    <t>5220</t>
  </si>
  <si>
    <t>5221</t>
  </si>
  <si>
    <t>5230</t>
  </si>
  <si>
    <t>5260</t>
  </si>
  <si>
    <t>5279</t>
  </si>
  <si>
    <t>5400</t>
  </si>
  <si>
    <t>5401</t>
  </si>
  <si>
    <t>5402</t>
  </si>
  <si>
    <t>5403</t>
  </si>
  <si>
    <t>CAFM - Support Service Structure (2015/16)</t>
  </si>
  <si>
    <t>5406</t>
  </si>
  <si>
    <t>5479</t>
  </si>
  <si>
    <t>5601</t>
  </si>
  <si>
    <t>5615</t>
  </si>
  <si>
    <t>5625</t>
  </si>
  <si>
    <t>5626</t>
  </si>
  <si>
    <t>5627</t>
  </si>
  <si>
    <t>Rights of Way Maintenance</t>
  </si>
  <si>
    <t>5628</t>
  </si>
  <si>
    <t>District Rds: Surface Dressing</t>
  </si>
  <si>
    <t>5629</t>
  </si>
  <si>
    <t>5630</t>
  </si>
  <si>
    <t>District Rds: Pre Patching</t>
  </si>
  <si>
    <t>5631</t>
  </si>
  <si>
    <t>5632</t>
  </si>
  <si>
    <t>5633</t>
  </si>
  <si>
    <t>5634</t>
  </si>
  <si>
    <t>5635</t>
  </si>
  <si>
    <t>5636</t>
  </si>
  <si>
    <t>5637</t>
  </si>
  <si>
    <t>5638</t>
  </si>
  <si>
    <t>District Rds: Horticultural Mtce.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</si>
  <si>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</si>
  <si>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</si>
  <si>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</si>
  <si>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</si>
  <si>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</si>
  <si>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</si>
  <si>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</si>
  <si>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</si>
  <si>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</si>
  <si>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District Rds: Technical Surveys</t>
  </si>
  <si>
    <t>5648</t>
  </si>
  <si>
    <t>5649</t>
  </si>
  <si>
    <t>Rechargeable Works: External</t>
  </si>
  <si>
    <t>5650</t>
  </si>
  <si>
    <t>Rechargeable Works: Accident Damage</t>
  </si>
  <si>
    <t>5651</t>
  </si>
  <si>
    <t>5653</t>
  </si>
  <si>
    <t>Rechargeable Works: Internal</t>
  </si>
  <si>
    <t>5654</t>
  </si>
  <si>
    <t>Rechargeable Works: Other Depts.</t>
  </si>
  <si>
    <t>5655</t>
  </si>
  <si>
    <t>5659</t>
  </si>
  <si>
    <t>5662</t>
  </si>
  <si>
    <t>5663</t>
  </si>
  <si>
    <t>3rd Party Insurance Claims &amp; Ex Trunk Road Grants</t>
  </si>
  <si>
    <t>5667</t>
  </si>
  <si>
    <t>Boundary Signs</t>
  </si>
  <si>
    <t>5674</t>
  </si>
  <si>
    <t>Control A/C Amey Payments/Woics</t>
  </si>
  <si>
    <t>5675</t>
  </si>
  <si>
    <t>5676</t>
  </si>
  <si>
    <t>5677</t>
  </si>
  <si>
    <t>Sowerby Bridge Market Relocation</t>
  </si>
  <si>
    <t>5678</t>
  </si>
  <si>
    <t>5679</t>
  </si>
  <si>
    <t>5800</t>
  </si>
  <si>
    <t>5810</t>
  </si>
  <si>
    <t>5821</t>
  </si>
  <si>
    <t>5822</t>
  </si>
  <si>
    <t>5823</t>
  </si>
  <si>
    <t>5824</t>
  </si>
  <si>
    <t>Rechargable Works - Dangerous Structures</t>
  </si>
  <si>
    <t>5825</t>
  </si>
  <si>
    <t>5830</t>
  </si>
  <si>
    <t>5833</t>
  </si>
  <si>
    <t>5834</t>
  </si>
  <si>
    <t>Park Ward - Neighbourhood Development Plan</t>
  </si>
  <si>
    <t>5835</t>
  </si>
  <si>
    <t>Hebden Bridge and Hill Top Parishes - NDP</t>
  </si>
  <si>
    <t>5836</t>
  </si>
  <si>
    <t>Ripponden Ward - Neighbourhood Development Plan</t>
  </si>
  <si>
    <t>5837</t>
  </si>
  <si>
    <t>5870</t>
  </si>
  <si>
    <t>5879</t>
  </si>
  <si>
    <t>6000</t>
  </si>
  <si>
    <t>6001</t>
  </si>
  <si>
    <t>6002</t>
  </si>
  <si>
    <t>6004</t>
  </si>
  <si>
    <t>6005</t>
  </si>
  <si>
    <t>6006</t>
  </si>
  <si>
    <t>6007</t>
  </si>
  <si>
    <t>6008</t>
  </si>
  <si>
    <t>Directorate Savings holding Account</t>
  </si>
  <si>
    <t>6009</t>
  </si>
  <si>
    <t>6010</t>
  </si>
  <si>
    <t>6011</t>
  </si>
  <si>
    <t>Services to schools for Inclusion</t>
  </si>
  <si>
    <t>6012</t>
  </si>
  <si>
    <t>Leisure Buddies (LACE) - Children's Fund</t>
  </si>
  <si>
    <t>6013</t>
  </si>
  <si>
    <t>Supernumerary Caretakers</t>
  </si>
  <si>
    <t>6014</t>
  </si>
  <si>
    <t>6015</t>
  </si>
  <si>
    <t>The Ridings LSU</t>
  </si>
  <si>
    <t>6016</t>
  </si>
  <si>
    <t>6017</t>
  </si>
  <si>
    <t>6018</t>
  </si>
  <si>
    <t>9679</t>
  </si>
  <si>
    <t>9838</t>
  </si>
  <si>
    <t>9870</t>
  </si>
  <si>
    <t>Management Supervision All Catering</t>
  </si>
  <si>
    <t>9872</t>
  </si>
  <si>
    <t>Outside Catering Re Civic Restnt Act</t>
  </si>
  <si>
    <t>9873</t>
  </si>
  <si>
    <t>9874</t>
  </si>
  <si>
    <t>9879</t>
  </si>
  <si>
    <t>E200</t>
  </si>
  <si>
    <t>E211</t>
  </si>
  <si>
    <t>E212</t>
  </si>
  <si>
    <t>E215</t>
  </si>
  <si>
    <t>E216</t>
  </si>
  <si>
    <t>E217</t>
  </si>
  <si>
    <t>Flooding 21st June 2012</t>
  </si>
  <si>
    <t>E228</t>
  </si>
  <si>
    <t>E229</t>
  </si>
  <si>
    <t>E230</t>
  </si>
  <si>
    <t>E232</t>
  </si>
  <si>
    <t>E233</t>
  </si>
  <si>
    <t>E234</t>
  </si>
  <si>
    <t>Waste Disposal - Strategy</t>
  </si>
  <si>
    <t>E265</t>
  </si>
  <si>
    <t>E270</t>
  </si>
  <si>
    <t>E279</t>
  </si>
  <si>
    <t>Communications</t>
  </si>
  <si>
    <t>Reprographics</t>
  </si>
  <si>
    <t>8411</t>
  </si>
  <si>
    <t>8413</t>
  </si>
  <si>
    <t>8412</t>
  </si>
  <si>
    <t>8414</t>
  </si>
  <si>
    <t>8415</t>
  </si>
  <si>
    <t>8416</t>
  </si>
  <si>
    <t>8417</t>
  </si>
  <si>
    <t>Housing Stat Revenue</t>
  </si>
  <si>
    <t>841A</t>
  </si>
  <si>
    <t>841M</t>
  </si>
  <si>
    <t>St Cleansing &amp; Ancil Works DSO (LS)</t>
  </si>
  <si>
    <t>841B</t>
  </si>
  <si>
    <t>841C</t>
  </si>
  <si>
    <t>841D</t>
  </si>
  <si>
    <t>8421</t>
  </si>
  <si>
    <t>8422</t>
  </si>
  <si>
    <t>8423</t>
  </si>
  <si>
    <t>8424</t>
  </si>
  <si>
    <t>8425</t>
  </si>
  <si>
    <t>842A</t>
  </si>
  <si>
    <t>Legal DSO</t>
  </si>
  <si>
    <t>842B</t>
  </si>
  <si>
    <t>8431</t>
  </si>
  <si>
    <t>843A</t>
  </si>
  <si>
    <t>843B</t>
  </si>
  <si>
    <t>843C</t>
  </si>
  <si>
    <t>843D</t>
  </si>
  <si>
    <t>843E</t>
  </si>
  <si>
    <t>843F</t>
  </si>
  <si>
    <t>843G</t>
  </si>
  <si>
    <t>843H</t>
  </si>
  <si>
    <t>8441</t>
  </si>
  <si>
    <t>8442</t>
  </si>
  <si>
    <t>8443</t>
  </si>
  <si>
    <t>8444</t>
  </si>
  <si>
    <t>8445</t>
  </si>
  <si>
    <t>8446</t>
  </si>
  <si>
    <t>Buildings Maintenance DLO</t>
  </si>
  <si>
    <t>844A</t>
  </si>
  <si>
    <t>Highways Maintenance DLO</t>
  </si>
  <si>
    <t>844B</t>
  </si>
  <si>
    <t>Transport Vehicle Maintenance DSO</t>
  </si>
  <si>
    <t>844C</t>
  </si>
  <si>
    <t>844D</t>
  </si>
  <si>
    <t>8451</t>
  </si>
  <si>
    <t>8452</t>
  </si>
  <si>
    <t>8453</t>
  </si>
  <si>
    <t>8454</t>
  </si>
  <si>
    <t>8455</t>
  </si>
  <si>
    <t>8456</t>
  </si>
  <si>
    <t>8457</t>
  </si>
  <si>
    <t>8458</t>
  </si>
  <si>
    <t>845A</t>
  </si>
  <si>
    <t>845B</t>
  </si>
  <si>
    <t>845C</t>
  </si>
  <si>
    <t>8461</t>
  </si>
  <si>
    <t>1643</t>
  </si>
  <si>
    <t>1268</t>
  </si>
  <si>
    <t>1269</t>
  </si>
  <si>
    <t>1270</t>
  </si>
  <si>
    <t>Piece Hall Market</t>
  </si>
  <si>
    <t>1246</t>
  </si>
  <si>
    <t>Youth Link (Summer Splash) - YJB Grant</t>
  </si>
  <si>
    <t>683V</t>
  </si>
  <si>
    <t>SEED Challenge</t>
  </si>
  <si>
    <t>Wainhouse Tower (H&amp;S costs awaiting capital)</t>
  </si>
  <si>
    <t>0602</t>
  </si>
  <si>
    <t>0833</t>
  </si>
  <si>
    <t>School Achievement Awards (SF - Devolved)</t>
  </si>
  <si>
    <t>601B</t>
  </si>
  <si>
    <t>Specialist Schools (SF - Devolved)</t>
  </si>
  <si>
    <t>601C</t>
  </si>
  <si>
    <t>Drugs Education (i) (SF - Retained)</t>
  </si>
  <si>
    <t>601D</t>
  </si>
  <si>
    <t>Capital Building Priorities</t>
  </si>
  <si>
    <t>601E</t>
  </si>
  <si>
    <t>601F</t>
  </si>
  <si>
    <t>School Laboratories</t>
  </si>
  <si>
    <t>601G</t>
  </si>
  <si>
    <t>Learning Support Units - Capital</t>
  </si>
  <si>
    <t>601H</t>
  </si>
  <si>
    <t>New Deals Condition Funding</t>
  </si>
  <si>
    <t>601J</t>
  </si>
  <si>
    <t>Family Literacy 2 - Basic Skills</t>
  </si>
  <si>
    <t>601K</t>
  </si>
  <si>
    <t>Sustainability Projects for Playgroups</t>
  </si>
  <si>
    <t>602C</t>
  </si>
  <si>
    <t>West Yorkshire UProject - Youth Service</t>
  </si>
  <si>
    <t>683W</t>
  </si>
  <si>
    <t>Cost of Services</t>
  </si>
  <si>
    <t>3020</t>
  </si>
  <si>
    <t>Highways, Roads and Transport Services</t>
  </si>
  <si>
    <t>3025</t>
  </si>
  <si>
    <t>3030</t>
  </si>
  <si>
    <t>0431</t>
  </si>
  <si>
    <t>682A</t>
  </si>
  <si>
    <t>Adult Education - Central Hx - Residual Budget</t>
  </si>
  <si>
    <t>682B</t>
  </si>
  <si>
    <t>Adult Education - Brighous/Rast - Residual Budget</t>
  </si>
  <si>
    <t>682C</t>
  </si>
  <si>
    <t>Adult Education - Calder Valley/Tod - Residual Bud</t>
  </si>
  <si>
    <t>682D</t>
  </si>
  <si>
    <t>Central Services Education Oth - Residual Budget</t>
  </si>
  <si>
    <t>682E</t>
  </si>
  <si>
    <t>Adult Education Central Costs - Residual Budget</t>
  </si>
  <si>
    <t>682F</t>
  </si>
  <si>
    <t>6020</t>
  </si>
  <si>
    <t>Group Director Recharge</t>
  </si>
  <si>
    <t>E2A1</t>
  </si>
  <si>
    <t>Special Educational Needs (Devolved)</t>
  </si>
  <si>
    <t>602A</t>
  </si>
  <si>
    <t>Drugs Education (ii) (SF - Retained)</t>
  </si>
  <si>
    <t>602M</t>
  </si>
  <si>
    <t>Performance Management (100%)</t>
  </si>
  <si>
    <t>602V</t>
  </si>
  <si>
    <t>Literacy Catch Up</t>
  </si>
  <si>
    <t>603T</t>
  </si>
  <si>
    <t>6040</t>
  </si>
  <si>
    <t>Calderdale Collaborative Learning Network Pilot</t>
  </si>
  <si>
    <t>6049</t>
  </si>
  <si>
    <t>Literacy Strategies Part C</t>
  </si>
  <si>
    <t>605J</t>
  </si>
  <si>
    <t>Work Related Key Stage 4</t>
  </si>
  <si>
    <t>605T</t>
  </si>
  <si>
    <t>6062</t>
  </si>
  <si>
    <t>Statement Support &amp; Review Service</t>
  </si>
  <si>
    <t>6067</t>
  </si>
  <si>
    <t>Content Management System</t>
  </si>
  <si>
    <t>0807</t>
  </si>
  <si>
    <t>0831</t>
  </si>
  <si>
    <t>Hospitals</t>
  </si>
  <si>
    <t>0832</t>
  </si>
  <si>
    <t>Social Services</t>
  </si>
  <si>
    <t>0834</t>
  </si>
  <si>
    <t>Retained - SF09 Leadership Incentive Grant</t>
  </si>
  <si>
    <t>6D40</t>
  </si>
  <si>
    <t>Retained - SF10 Targeted Improvement Grant</t>
  </si>
  <si>
    <t>6D50</t>
  </si>
  <si>
    <t>Retained - SF15 Extended Schools</t>
  </si>
  <si>
    <t>6D60</t>
  </si>
  <si>
    <t>Retained - SF22 Primary Strategy Central Co-ord</t>
  </si>
  <si>
    <t>6D70</t>
  </si>
  <si>
    <t>Retained - SF23 Key Stage 3 Strategy Central</t>
  </si>
  <si>
    <t>6D80</t>
  </si>
  <si>
    <t>Retained - SF25 LEA Support for Workforce Remodel</t>
  </si>
  <si>
    <t>6DA0</t>
  </si>
  <si>
    <t>Retained - SF26 Music Services</t>
  </si>
  <si>
    <t>6DB0</t>
  </si>
  <si>
    <t>Retained - SF27 Education Health Partnership</t>
  </si>
  <si>
    <t>6DC0</t>
  </si>
  <si>
    <t>Retained - SF28EW Educational Welfare</t>
  </si>
  <si>
    <t>6DD0</t>
  </si>
  <si>
    <t>Retained - SF30a Playing for Sucesss</t>
  </si>
  <si>
    <t>6DEA</t>
  </si>
  <si>
    <t>Retained - SF31a ICT Infrastructure &amp; Services</t>
  </si>
  <si>
    <t>6DFA</t>
  </si>
  <si>
    <t>Retained - SF31b Broadband Connectivity</t>
  </si>
  <si>
    <t>6DFB</t>
  </si>
  <si>
    <t>Retained - SF7a Primary Behaviour Pilot</t>
  </si>
  <si>
    <t>6DG0</t>
  </si>
  <si>
    <t>0420</t>
  </si>
  <si>
    <t>ICES - Pooled Budgets</t>
  </si>
  <si>
    <t>8880</t>
  </si>
  <si>
    <t>Retained - SF24 Behaviour &amp; Attendance (Central)</t>
  </si>
  <si>
    <t>6DE0</t>
  </si>
  <si>
    <t>Retained - SF28EE Educational Effectiveness</t>
  </si>
  <si>
    <t>6DH0</t>
  </si>
  <si>
    <t>Retained - SF28  LACE</t>
  </si>
  <si>
    <t>6DJ0</t>
  </si>
  <si>
    <t>Retained - SF28BSS Behaviour Support</t>
  </si>
  <si>
    <t>6DF0</t>
  </si>
  <si>
    <t>Retained - SF21 Fresh Start &amp; New Partnerships</t>
  </si>
  <si>
    <t>6DK0</t>
  </si>
  <si>
    <t>24 Game Competition</t>
  </si>
  <si>
    <t>604G</t>
  </si>
  <si>
    <t>Libraries - Connexions</t>
  </si>
  <si>
    <t>0844</t>
  </si>
  <si>
    <t>5270</t>
  </si>
  <si>
    <t>Devolved - SF01 School Development Grant</t>
  </si>
  <si>
    <t>6DS1</t>
  </si>
  <si>
    <t>Devolved - SF03 EMAG</t>
  </si>
  <si>
    <t>6DS2</t>
  </si>
  <si>
    <t>Devolved - SF04 ASTs</t>
  </si>
  <si>
    <t>6DS3</t>
  </si>
  <si>
    <t>Devolved - SF05 Golden Hellos</t>
  </si>
  <si>
    <t>6DS4</t>
  </si>
  <si>
    <t>Devolved - SF06 Teachers Threshold Grant</t>
  </si>
  <si>
    <t>6DS5</t>
  </si>
  <si>
    <t>Devolved - SF07 Targeted Support PS</t>
  </si>
  <si>
    <t>6DS6</t>
  </si>
  <si>
    <t>Devolved - SF08 Targeted Support KS 3</t>
  </si>
  <si>
    <t>6DS7</t>
  </si>
  <si>
    <t>Devolved - SF09 Leadership Incentive Grant</t>
  </si>
  <si>
    <t>6DS8</t>
  </si>
  <si>
    <t>Devolved - SF10 Target Improvement Grant</t>
  </si>
  <si>
    <t>6DS9</t>
  </si>
  <si>
    <t>Devolved - SF11 Beacon Schools</t>
  </si>
  <si>
    <t>6DT1</t>
  </si>
  <si>
    <t>Devolved - SF12 Leading Edge</t>
  </si>
  <si>
    <t>6DT2</t>
  </si>
  <si>
    <t>Devolved - SF15 Extended Schools</t>
  </si>
  <si>
    <t>6DT3</t>
  </si>
  <si>
    <t>Devovled - SF17 Summer Schools</t>
  </si>
  <si>
    <t>6DT4</t>
  </si>
  <si>
    <t>Devolved - SF18 Excellence in Cities</t>
  </si>
  <si>
    <t>6DT5</t>
  </si>
  <si>
    <t>Devolved - SF20 Aimhigher</t>
  </si>
  <si>
    <t>6DT6</t>
  </si>
  <si>
    <t>Devolved - SF31a ICT Infrastructure</t>
  </si>
  <si>
    <t>6DT7</t>
  </si>
  <si>
    <t>Devolved - SF31c E Learning Credits</t>
  </si>
  <si>
    <t>6DT8</t>
  </si>
  <si>
    <t>Devolved - SF32 Devolved Formula Capital</t>
  </si>
  <si>
    <t>6DW1</t>
  </si>
  <si>
    <t>Devolved - SF33 Modernisation</t>
  </si>
  <si>
    <t>6DW2</t>
  </si>
  <si>
    <t>Devolved - SF34 Targeted Capital Grant</t>
  </si>
  <si>
    <t>6DW3</t>
  </si>
  <si>
    <t>Devolved - SF35 Seed Challenge</t>
  </si>
  <si>
    <t>6DW4</t>
  </si>
  <si>
    <t>0460</t>
  </si>
  <si>
    <t>3606</t>
  </si>
  <si>
    <t>"Through the Surface" Project</t>
  </si>
  <si>
    <t>1271</t>
  </si>
  <si>
    <t>4.02B Devolved - Gifted &amp; Talented Sports Grant</t>
  </si>
  <si>
    <t>6ACP</t>
  </si>
  <si>
    <t>6.15 Retained - Laptop Project</t>
  </si>
  <si>
    <t>6ACQ</t>
  </si>
  <si>
    <t>3.01e Retained - Primary Foundation Stage Profile</t>
  </si>
  <si>
    <t>6APC</t>
  </si>
  <si>
    <t>0870</t>
  </si>
  <si>
    <t>Halifax Excellence Cluster</t>
  </si>
  <si>
    <t>6DM0</t>
  </si>
  <si>
    <t>Head of Service</t>
  </si>
  <si>
    <t>0638</t>
  </si>
  <si>
    <t>SRB6 Revenue (CAL)</t>
  </si>
  <si>
    <t>681L</t>
  </si>
  <si>
    <t>Independent Travel Scheme - LSC</t>
  </si>
  <si>
    <t>607J</t>
  </si>
  <si>
    <t>Community Cohesion (Cross Council Growth 2004/05)</t>
  </si>
  <si>
    <t>4026</t>
  </si>
  <si>
    <t>Behaviour Support - Central Services</t>
  </si>
  <si>
    <t>6024</t>
  </si>
  <si>
    <t>New Childcare Places-(Revenue) Disadvantaged</t>
  </si>
  <si>
    <t>7036</t>
  </si>
  <si>
    <t>New Childcare Places-Capital Out of Sch Childcare</t>
  </si>
  <si>
    <t>7038</t>
  </si>
  <si>
    <t>New Childcare Places-Capital Playgroups Disadvant</t>
  </si>
  <si>
    <t>7039</t>
  </si>
  <si>
    <t>Devolved - SF13a Specialist Schools Recurrent</t>
  </si>
  <si>
    <t>6DX1</t>
  </si>
  <si>
    <t>Devolved - SF13b Specialist Schools Capital</t>
  </si>
  <si>
    <t>6DX2</t>
  </si>
  <si>
    <t>1249</t>
  </si>
  <si>
    <t>Devolved - SF40 Enterprise learning Pathfinder</t>
  </si>
  <si>
    <t>6DX3</t>
  </si>
  <si>
    <t>9079</t>
  </si>
  <si>
    <t>9279</t>
  </si>
  <si>
    <t>Devolved - SF7b Primary Expansion (non EIC)</t>
  </si>
  <si>
    <t>6DX4</t>
  </si>
  <si>
    <t>Retained - SF39a School Travel Advisors</t>
  </si>
  <si>
    <t>6DEB</t>
  </si>
  <si>
    <t>Devolved - SF10 Targeted Improvement Grant</t>
  </si>
  <si>
    <t>6DX5</t>
  </si>
  <si>
    <t>Devolved - SF14 Training Schools</t>
  </si>
  <si>
    <t>6DX6</t>
  </si>
  <si>
    <t>Net charge to general rate fund</t>
  </si>
  <si>
    <t>6A79</t>
  </si>
  <si>
    <t>Retained - SF01 SDG Inclusion</t>
  </si>
  <si>
    <t>6D17</t>
  </si>
  <si>
    <t>Retained - SF01 SDG Partnering Orgs</t>
  </si>
  <si>
    <t>6D11</t>
  </si>
  <si>
    <t>Retained - SF01 SDG Support Staff Trg</t>
  </si>
  <si>
    <t>6D16</t>
  </si>
  <si>
    <t>Retained - SF01 SDG Study Support</t>
  </si>
  <si>
    <t>6D15</t>
  </si>
  <si>
    <t>Retained - SF01 SDG SEN Support</t>
  </si>
  <si>
    <t>6D14</t>
  </si>
  <si>
    <t>Retained - SF01 SDG Sensory</t>
  </si>
  <si>
    <t>6D13</t>
  </si>
  <si>
    <t>Retained - SF01 SDG ASDs</t>
  </si>
  <si>
    <t>6D12</t>
  </si>
  <si>
    <t>Net Revenue Requirement / Appropriations</t>
  </si>
  <si>
    <t>ND79</t>
  </si>
  <si>
    <t>8059</t>
  </si>
  <si>
    <t>Devolved - SF16 Federations</t>
  </si>
  <si>
    <t>6DX7</t>
  </si>
  <si>
    <t>Standards Fund - DFES Income</t>
  </si>
  <si>
    <t>6DZZ</t>
  </si>
  <si>
    <t>Multi Lingual Community Information Reserve</t>
  </si>
  <si>
    <t>0845</t>
  </si>
  <si>
    <t>Duke of Wellington's Regimental Museum</t>
  </si>
  <si>
    <t>1272</t>
  </si>
  <si>
    <t>Devolved - SF 39b School Travel Plans</t>
  </si>
  <si>
    <t>6DW5</t>
  </si>
  <si>
    <t>Shibden Park</t>
  </si>
  <si>
    <t>0651</t>
  </si>
  <si>
    <t>Retained - SF48 Building Schools Capacity for CPD</t>
  </si>
  <si>
    <t>6DEC</t>
  </si>
  <si>
    <t>UProject Bridge Funding - Youth</t>
  </si>
  <si>
    <t>686W</t>
  </si>
  <si>
    <t>E236</t>
  </si>
  <si>
    <t xml:space="preserve"> Resettlement &amp; Aftercare Provision Grant</t>
  </si>
  <si>
    <t>0449</t>
  </si>
  <si>
    <t>The Coiners (LACE Project) - Arts Council</t>
  </si>
  <si>
    <t>607L</t>
  </si>
  <si>
    <t>Devolved - SF45 Fast Track</t>
  </si>
  <si>
    <t>6DX8</t>
  </si>
  <si>
    <t>Disability Group - Youth</t>
  </si>
  <si>
    <t>686Y</t>
  </si>
  <si>
    <t>Calderdale Youth Ensemble</t>
  </si>
  <si>
    <t>604X</t>
  </si>
  <si>
    <t>Aim Higher (EES)</t>
  </si>
  <si>
    <t>604M</t>
  </si>
  <si>
    <t>Early Years Nursery Review (EES)</t>
  </si>
  <si>
    <t>604J</t>
  </si>
  <si>
    <t>Pump Priming Grant - EES</t>
  </si>
  <si>
    <t>607P</t>
  </si>
  <si>
    <t>Retained - SF07 Targeted Support for Primary Strat</t>
  </si>
  <si>
    <t>6DP0</t>
  </si>
  <si>
    <t>LIDF Learning Connectivity</t>
  </si>
  <si>
    <t>684T</t>
  </si>
  <si>
    <t>LIDF Curriculum Development</t>
  </si>
  <si>
    <t>684U</t>
  </si>
  <si>
    <t>ISSP Pilot</t>
  </si>
  <si>
    <t>0450</t>
  </si>
  <si>
    <t>7016</t>
  </si>
  <si>
    <t>7017</t>
  </si>
  <si>
    <t>Retained - SF23 KS3 Strategy Central</t>
  </si>
  <si>
    <t>6DL0</t>
  </si>
  <si>
    <t>PSA 11 (Community Cohesion)</t>
  </si>
  <si>
    <t>4027</t>
  </si>
  <si>
    <t>U002</t>
  </si>
  <si>
    <t>8017</t>
  </si>
  <si>
    <t>5613</t>
  </si>
  <si>
    <t>U027</t>
  </si>
  <si>
    <t>Devolved - SF 8a KS3 Pilot Porjects</t>
  </si>
  <si>
    <t>6DW6</t>
  </si>
  <si>
    <t>Retained - SF8a KS3 Pilot Projects</t>
  </si>
  <si>
    <t>6DR0</t>
  </si>
  <si>
    <t>0461</t>
  </si>
  <si>
    <t>Devolved - SF 7c Primary Networks</t>
  </si>
  <si>
    <t>6DW7</t>
  </si>
  <si>
    <t>Halls Suspense</t>
  </si>
  <si>
    <t>1201</t>
  </si>
  <si>
    <t>Interim Asylum Adults</t>
  </si>
  <si>
    <t>88AA</t>
  </si>
  <si>
    <t>Interim Asylum Families</t>
  </si>
  <si>
    <t>88AF</t>
  </si>
  <si>
    <t>Interim Large Families</t>
  </si>
  <si>
    <t>88AL</t>
  </si>
  <si>
    <t>Enhanced Arrest Referral (CJIP)</t>
  </si>
  <si>
    <t>0412</t>
  </si>
  <si>
    <t>Resettlement &amp; Aftercare now 04 49</t>
  </si>
  <si>
    <t>0451</t>
  </si>
  <si>
    <t>Admissions Forum</t>
  </si>
  <si>
    <t>607B</t>
  </si>
  <si>
    <t>School Organisation Committee</t>
  </si>
  <si>
    <t>607C</t>
  </si>
  <si>
    <t>Retained - SF38 Equip for Consultants</t>
  </si>
  <si>
    <t>6DFC</t>
  </si>
  <si>
    <t>Retained - SF 30c PfS - QualitY Development</t>
  </si>
  <si>
    <t>6DED</t>
  </si>
  <si>
    <t>Staff Absence Insurance (Holding A/C)</t>
  </si>
  <si>
    <t>6053</t>
  </si>
  <si>
    <t>1637</t>
  </si>
  <si>
    <t>6FDA</t>
  </si>
  <si>
    <t>6FEB</t>
  </si>
  <si>
    <t>Devolved - SF04 Avanced Skilled Teachers</t>
  </si>
  <si>
    <t>6FDC</t>
  </si>
  <si>
    <t>Devolved - SF07 Targeted Sp Primary Strategy</t>
  </si>
  <si>
    <t>6FDF</t>
  </si>
  <si>
    <t>Devolved - SF07a Trageted Sp Primary Strategy</t>
  </si>
  <si>
    <t>6FDW</t>
  </si>
  <si>
    <t>Devolved - SF08 Targeted Sp For KS3</t>
  </si>
  <si>
    <t>6FDG</t>
  </si>
  <si>
    <t>6FDH</t>
  </si>
  <si>
    <t>6FDJ</t>
  </si>
  <si>
    <t>6FDK</t>
  </si>
  <si>
    <t>6FDL</t>
  </si>
  <si>
    <t>6FDM</t>
  </si>
  <si>
    <t>6FDN</t>
  </si>
  <si>
    <t>6FDP</t>
  </si>
  <si>
    <t>6FDQ</t>
  </si>
  <si>
    <t>Devolved - SF17 Summer Schools for Gifted/Talented</t>
  </si>
  <si>
    <t>6FDR</t>
  </si>
  <si>
    <t>Devolved - SF18 Excellence in Cities/Clusters</t>
  </si>
  <si>
    <t>6FDD</t>
  </si>
  <si>
    <t>Devolved - SF19 Targeted Behaviour &amp; Improvement</t>
  </si>
  <si>
    <t>6FDY</t>
  </si>
  <si>
    <t>Devolved - SF31a ICT Infrastructure &amp; Services</t>
  </si>
  <si>
    <t>6FDT</t>
  </si>
  <si>
    <t>6FDU</t>
  </si>
  <si>
    <t>6FCA</t>
  </si>
  <si>
    <t>6FCB</t>
  </si>
  <si>
    <t>Devolved - SF39b School Travel Plan</t>
  </si>
  <si>
    <t>6FCC</t>
  </si>
  <si>
    <t>Devolved - SF40 Enterprise Learning Pathfinder</t>
  </si>
  <si>
    <t>6FDX</t>
  </si>
  <si>
    <t>Retained - SF01 EES</t>
  </si>
  <si>
    <t>6FRA</t>
  </si>
  <si>
    <t>Retained - SF01 ASDs</t>
  </si>
  <si>
    <t>6FRB</t>
  </si>
  <si>
    <t>Retained - SF01 Sensory</t>
  </si>
  <si>
    <t>6FRC</t>
  </si>
  <si>
    <t>Retained - SF01 SEN Support</t>
  </si>
  <si>
    <t>6FRD</t>
  </si>
  <si>
    <t>Retained - SF01 Study Support</t>
  </si>
  <si>
    <t>6FRE</t>
  </si>
  <si>
    <t>Retained - SF01 Sch Sp Staff Trg &amp; Dev</t>
  </si>
  <si>
    <t>6FRF</t>
  </si>
  <si>
    <t>Retained - SF03 EMAG</t>
  </si>
  <si>
    <t>6FRG</t>
  </si>
  <si>
    <t>Retained - SF04 ASTs</t>
  </si>
  <si>
    <t>6FRH</t>
  </si>
  <si>
    <t>Retained - SF07a Targeted Sp for Primary Strategy</t>
  </si>
  <si>
    <t>6FRJ</t>
  </si>
  <si>
    <t>6FRK</t>
  </si>
  <si>
    <t>6FRL</t>
  </si>
  <si>
    <t>Retained - SF22 Primary Strategy Central Co-Ord</t>
  </si>
  <si>
    <t>6FRM</t>
  </si>
  <si>
    <t>Retained - SF23 KS3 Strategy Central Co-ord</t>
  </si>
  <si>
    <t>6FRN</t>
  </si>
  <si>
    <t>Retained - SF24 KS3 B&amp;A Central Co-ord</t>
  </si>
  <si>
    <t>6FRP</t>
  </si>
  <si>
    <t>Retained - SF25 LEA Sp Workforce Reform</t>
  </si>
  <si>
    <t>6FRQ</t>
  </si>
  <si>
    <t>6FRR</t>
  </si>
  <si>
    <t>Retained - SF27 Education Health Prtnerships</t>
  </si>
  <si>
    <t>6FRT</t>
  </si>
  <si>
    <t>Retained - SF28 Education Welfare</t>
  </si>
  <si>
    <t>6FRU</t>
  </si>
  <si>
    <t>Retained - SF28 Medical Needs VCS</t>
  </si>
  <si>
    <t>6FSC</t>
  </si>
  <si>
    <t>Retained - SF28 LACE</t>
  </si>
  <si>
    <t>6FRW</t>
  </si>
  <si>
    <t>Retained - SF28 Educational Effectiveness</t>
  </si>
  <si>
    <t>6FRX</t>
  </si>
  <si>
    <t>Retained - SF30a Playing for Success Recurrent</t>
  </si>
  <si>
    <t>6FRY</t>
  </si>
  <si>
    <t>6FRZ</t>
  </si>
  <si>
    <t>6FSA</t>
  </si>
  <si>
    <t>6FSB</t>
  </si>
  <si>
    <t>6FDZ</t>
  </si>
  <si>
    <t>Golden Hellos</t>
  </si>
  <si>
    <t>607T</t>
  </si>
  <si>
    <t>Sport Feasibility Study</t>
  </si>
  <si>
    <t>0662</t>
  </si>
  <si>
    <t>LIDF Working Together VCS</t>
  </si>
  <si>
    <t>607U</t>
  </si>
  <si>
    <t>LIDF Working Together BME</t>
  </si>
  <si>
    <t>607V</t>
  </si>
  <si>
    <t>0605</t>
  </si>
  <si>
    <t>Standards Fund FY 05/06</t>
  </si>
  <si>
    <t>6FZZ</t>
  </si>
  <si>
    <t>6D79</t>
  </si>
  <si>
    <t>MYCCI Back on Track (ACL)</t>
  </si>
  <si>
    <t>684V</t>
  </si>
  <si>
    <t>YP Substance Misuse (ABG) formerly YP Strategy Com</t>
  </si>
  <si>
    <t>0406</t>
  </si>
  <si>
    <t>YPSMPG High Focus Grant</t>
  </si>
  <si>
    <t>0407</t>
  </si>
  <si>
    <t>Restriction on Bail</t>
  </si>
  <si>
    <t>0413</t>
  </si>
  <si>
    <t>Comprehensive Rent Deposit Scheme</t>
  </si>
  <si>
    <t>0414</t>
  </si>
  <si>
    <t>Design &amp; Maintenance Rechargeable Works</t>
  </si>
  <si>
    <t>1638</t>
  </si>
  <si>
    <t>Singing Challenge - EES</t>
  </si>
  <si>
    <t>607W</t>
  </si>
  <si>
    <t>Retained - SF25 Primary Leadership Initiative</t>
  </si>
  <si>
    <t>6FSD</t>
  </si>
  <si>
    <t>0652</t>
  </si>
  <si>
    <t>War Memorials</t>
  </si>
  <si>
    <t>0653</t>
  </si>
  <si>
    <t>ASBO Activities Safer Communities (prev Housing)</t>
  </si>
  <si>
    <t>0462</t>
  </si>
  <si>
    <t>Key Initiatives - DMT</t>
  </si>
  <si>
    <t>600Y</t>
  </si>
  <si>
    <t>MYCCI Back on Track (Lead Partner)</t>
  </si>
  <si>
    <t>684P</t>
  </si>
  <si>
    <t>Calderdale Youth Guitar Ensemble</t>
  </si>
  <si>
    <t>602L</t>
  </si>
  <si>
    <t>Retained - SF05a Targeted School Meals Grant</t>
  </si>
  <si>
    <t>6FSE</t>
  </si>
  <si>
    <t>7026</t>
  </si>
  <si>
    <t>6FEC</t>
  </si>
  <si>
    <t>Retained - SF27a Ed Health Partnerships CPD PSHE</t>
  </si>
  <si>
    <t>6FSG</t>
  </si>
  <si>
    <t>Foundation Centre</t>
  </si>
  <si>
    <t>7028</t>
  </si>
  <si>
    <t>Retained - SF08a KS3 Pilot Project</t>
  </si>
  <si>
    <t>6FSH</t>
  </si>
  <si>
    <t>New Opportunity Fund</t>
  </si>
  <si>
    <t>0277</t>
  </si>
  <si>
    <t>Devolved - SF05b School Meals</t>
  </si>
  <si>
    <t>6FED</t>
  </si>
  <si>
    <t>Fair Play Partnership Project</t>
  </si>
  <si>
    <t>68A3</t>
  </si>
  <si>
    <t>T A M H S</t>
  </si>
  <si>
    <t>7018</t>
  </si>
  <si>
    <t>PAYP  Underspend - Youth</t>
  </si>
  <si>
    <t>686V</t>
  </si>
  <si>
    <t>Personal Advisors Underspend - Youth</t>
  </si>
  <si>
    <t>686U</t>
  </si>
  <si>
    <t>0471</t>
  </si>
  <si>
    <t>Invest to Save Scheme - BESD</t>
  </si>
  <si>
    <t>600K</t>
  </si>
  <si>
    <t>YJB Prevention Programme</t>
  </si>
  <si>
    <t>0452</t>
  </si>
  <si>
    <t>Disability Summer Scheme - Youth</t>
  </si>
  <si>
    <t>686X</t>
  </si>
  <si>
    <t>Five Schools Project Fighting Fund</t>
  </si>
  <si>
    <t>60FF</t>
  </si>
  <si>
    <t>Suspense Codes</t>
  </si>
  <si>
    <t>0840</t>
  </si>
  <si>
    <t>5871</t>
  </si>
  <si>
    <t>2671</t>
  </si>
  <si>
    <t>Capacity Building Fund (Previously PDF)</t>
  </si>
  <si>
    <t>0429</t>
  </si>
  <si>
    <t>5231</t>
  </si>
  <si>
    <t>Youth Work - Longfield Estate</t>
  </si>
  <si>
    <t>683Y</t>
  </si>
  <si>
    <t>Transformation Savings Budget Council 2010</t>
  </si>
  <si>
    <t>5872</t>
  </si>
  <si>
    <t>0438</t>
  </si>
  <si>
    <t>685A</t>
  </si>
  <si>
    <t>4614</t>
  </si>
  <si>
    <t>From Weaver to Web</t>
  </si>
  <si>
    <t>0808</t>
  </si>
  <si>
    <t>Information Advice &amp; Support Service</t>
  </si>
  <si>
    <t>7068</t>
  </si>
  <si>
    <t>9248</t>
  </si>
  <si>
    <t>5223</t>
  </si>
  <si>
    <t>Bibliotherapy 2</t>
  </si>
  <si>
    <t>0817</t>
  </si>
  <si>
    <t>Budget Council 2011 Budget Savings Control Code</t>
  </si>
  <si>
    <t>5873</t>
  </si>
  <si>
    <t>Recharge - LIF</t>
  </si>
  <si>
    <t>685L</t>
  </si>
  <si>
    <t>Out of School Hours Learning Programme - NOF</t>
  </si>
  <si>
    <t>685B</t>
  </si>
  <si>
    <t>Information Management Strategy (SF - Retained)</t>
  </si>
  <si>
    <t>601M</t>
  </si>
  <si>
    <t>Information Management Stategy (SF - Devolved)</t>
  </si>
  <si>
    <t>601N</t>
  </si>
  <si>
    <t>Elland ABS Initiative - LIF</t>
  </si>
  <si>
    <t>685M</t>
  </si>
  <si>
    <t>Halifax Townscape Heritage Initiative</t>
  </si>
  <si>
    <t>5812</t>
  </si>
  <si>
    <t>Youth Music</t>
  </si>
  <si>
    <t>682M</t>
  </si>
  <si>
    <t>Communities Against Drugs (CSP Scheme)</t>
  </si>
  <si>
    <t>0424</t>
  </si>
  <si>
    <t>SRB6</t>
  </si>
  <si>
    <t>0428</t>
  </si>
  <si>
    <t>Tracking Student Destination - LIF</t>
  </si>
  <si>
    <t>685K</t>
  </si>
  <si>
    <t>Meeting the Needs of 16/17 Year Olds at Risk - LIF</t>
  </si>
  <si>
    <t>685J</t>
  </si>
  <si>
    <t>Working Together To Raise Standards - LIF</t>
  </si>
  <si>
    <t>685N</t>
  </si>
  <si>
    <t>Drug Education Training (Retained)</t>
  </si>
  <si>
    <t>601P</t>
  </si>
  <si>
    <t>Inclusion Grant</t>
  </si>
  <si>
    <t>7055</t>
  </si>
  <si>
    <t>7056</t>
  </si>
  <si>
    <t>7057</t>
  </si>
  <si>
    <t>7058</t>
  </si>
  <si>
    <t>Club Lane Resource Development Centre</t>
  </si>
  <si>
    <t>7059</t>
  </si>
  <si>
    <t>NOF OOS Consortium 6</t>
  </si>
  <si>
    <t>7069</t>
  </si>
  <si>
    <t>Connexions Pilot Programme WCH - Grant Funded</t>
  </si>
  <si>
    <t>685P</t>
  </si>
  <si>
    <t>Communities Against Drugs  (DAT scheme)</t>
  </si>
  <si>
    <t>0439</t>
  </si>
  <si>
    <t>3414</t>
  </si>
  <si>
    <t>Youth Offending Team(Education Funding)</t>
  </si>
  <si>
    <t>0423</t>
  </si>
  <si>
    <t>YJB Drugs</t>
  </si>
  <si>
    <t>0440</t>
  </si>
  <si>
    <t>887E</t>
  </si>
  <si>
    <t>887P</t>
  </si>
  <si>
    <t>WYEBS Cybercafe &amp; Other Grants</t>
  </si>
  <si>
    <t>685R</t>
  </si>
  <si>
    <t>YOT - Other Funding (formerly Connexions)</t>
  </si>
  <si>
    <t>0445</t>
  </si>
  <si>
    <t>Area Co Ordinator Pilot Scheme</t>
  </si>
  <si>
    <t>0455</t>
  </si>
  <si>
    <t>Sport Unlimited</t>
  </si>
  <si>
    <t>0624</t>
  </si>
  <si>
    <t>Literacy &amp; Numeracy Additional Funds (Retained)</t>
  </si>
  <si>
    <t>601R</t>
  </si>
  <si>
    <t>Literacy &amp; Numeracy Additional Funds (Devolved)</t>
  </si>
  <si>
    <t>601T</t>
  </si>
  <si>
    <t>Midnight League Outreach</t>
  </si>
  <si>
    <t>0625</t>
  </si>
  <si>
    <t>Asylum Seekers (Retained)</t>
  </si>
  <si>
    <t>601U</t>
  </si>
  <si>
    <t>Intel</t>
  </si>
  <si>
    <t>604P</t>
  </si>
  <si>
    <t>Continuous Improvement &amp; Consultation</t>
  </si>
  <si>
    <t>0637</t>
  </si>
  <si>
    <t>Grammar/Non Selective Sch Partnership (Devolved)</t>
  </si>
  <si>
    <t>601V</t>
  </si>
  <si>
    <t>Teacher Sabbaticals (SF - Devolved)</t>
  </si>
  <si>
    <t>601W</t>
  </si>
  <si>
    <t>National Numeracy Strategy: Additional Funding</t>
  </si>
  <si>
    <t>601X</t>
  </si>
  <si>
    <t>Teenage Pregnancy (SF - Retained)</t>
  </si>
  <si>
    <t>601Y</t>
  </si>
  <si>
    <t>Teacher Recruitment Incentives (Golden Hello's)</t>
  </si>
  <si>
    <t>604R</t>
  </si>
  <si>
    <t>Asylum Seekers (Devolved)</t>
  </si>
  <si>
    <t>604T</t>
  </si>
  <si>
    <t>Todmorden Community College - Common Charges</t>
  </si>
  <si>
    <t>682G</t>
  </si>
  <si>
    <t>Active Sports (inc Youth Games)</t>
  </si>
  <si>
    <t>0270</t>
  </si>
  <si>
    <t>Holiday Programmes</t>
  </si>
  <si>
    <t>0271</t>
  </si>
  <si>
    <t>Coach Education and Coach/Club Registration</t>
  </si>
  <si>
    <t>0272</t>
  </si>
  <si>
    <t>0273</t>
  </si>
  <si>
    <t>0274</t>
  </si>
  <si>
    <t>0275</t>
  </si>
  <si>
    <t>0267</t>
  </si>
  <si>
    <t>0400</t>
  </si>
  <si>
    <t>0626</t>
  </si>
  <si>
    <t>0830</t>
  </si>
  <si>
    <t>Sure Start, Elland</t>
  </si>
  <si>
    <t>0838</t>
  </si>
  <si>
    <t>Reading Support</t>
  </si>
  <si>
    <t>0839</t>
  </si>
  <si>
    <t>Marketing &amp; Communications Team</t>
  </si>
  <si>
    <t>0604</t>
  </si>
  <si>
    <t>Manual Handling</t>
  </si>
  <si>
    <t>604V</t>
  </si>
  <si>
    <t>DO NOT USE - OBSOLETE</t>
  </si>
  <si>
    <t>4678</t>
  </si>
  <si>
    <t>Support For Care &amp; Control Training (SF Retained)</t>
  </si>
  <si>
    <t>600A</t>
  </si>
  <si>
    <t>5470</t>
  </si>
  <si>
    <t>Personal Budgets</t>
  </si>
  <si>
    <t>604W</t>
  </si>
  <si>
    <t>Planning and Performance Review - E,P,D Services</t>
  </si>
  <si>
    <t>88PR</t>
  </si>
  <si>
    <t>SRB-Town Centre Restorative Justice etc.</t>
  </si>
  <si>
    <t>0441</t>
  </si>
  <si>
    <t>Children in Public Care (SF - Retained)</t>
  </si>
  <si>
    <t>600B</t>
  </si>
  <si>
    <t>Sand Hall Lane</t>
  </si>
  <si>
    <t>3466</t>
  </si>
  <si>
    <t>PCT</t>
  </si>
  <si>
    <t>685T</t>
  </si>
  <si>
    <t>YOT - High Risk Team</t>
  </si>
  <si>
    <t>0442</t>
  </si>
  <si>
    <t>YOT - Early Intervention Team</t>
  </si>
  <si>
    <t>0443</t>
  </si>
  <si>
    <t>YOT - Appropriate Adult</t>
  </si>
  <si>
    <t>0444</t>
  </si>
  <si>
    <t>Learning Difficulty Services (Pooled Budget)</t>
  </si>
  <si>
    <t>884P</t>
  </si>
  <si>
    <t>600C</t>
  </si>
  <si>
    <t>DDA/SEND Grant</t>
  </si>
  <si>
    <t>682H</t>
  </si>
  <si>
    <t>Campus Calderdale</t>
  </si>
  <si>
    <t>600T</t>
  </si>
  <si>
    <t>14-19 Prospectus Grant</t>
  </si>
  <si>
    <t>600S</t>
  </si>
  <si>
    <t>Study Support (SF - Devolved)</t>
  </si>
  <si>
    <t>600D</t>
  </si>
  <si>
    <t>Net Revenue Requirement</t>
  </si>
  <si>
    <t>8479</t>
  </si>
  <si>
    <t>0422</t>
  </si>
  <si>
    <t>Family Learning - LSC Grant</t>
  </si>
  <si>
    <t>682J</t>
  </si>
  <si>
    <t>Minor Works - LSC Grant</t>
  </si>
  <si>
    <t>682K</t>
  </si>
  <si>
    <t>MIS Implementation - LSC Grant</t>
  </si>
  <si>
    <t>682L</t>
  </si>
  <si>
    <t>Quality Standards - LSC Grant</t>
  </si>
  <si>
    <t>682N</t>
  </si>
  <si>
    <t>BRASS - SRB5</t>
  </si>
  <si>
    <t>682P</t>
  </si>
  <si>
    <t>Todmorden Together - SRB5</t>
  </si>
  <si>
    <t>682R</t>
  </si>
  <si>
    <t>LIDF Area Inspection</t>
  </si>
  <si>
    <t>682T</t>
  </si>
  <si>
    <t>Mixed Menu Curriculum - LIF</t>
  </si>
  <si>
    <t>682U</t>
  </si>
  <si>
    <t>LIDF Tracking</t>
  </si>
  <si>
    <t>682V</t>
  </si>
  <si>
    <t>Family Learning Initiative - LIF</t>
  </si>
  <si>
    <t>682W</t>
  </si>
  <si>
    <t>Partners 4 Progression - LSC</t>
  </si>
  <si>
    <t>682X</t>
  </si>
  <si>
    <t>LIDF Co-ordination, Monitoring &amp; Evaluation</t>
  </si>
  <si>
    <t>682Y</t>
  </si>
  <si>
    <t>Staff Workspaces (SF - Devolved)</t>
  </si>
  <si>
    <t>600W</t>
  </si>
  <si>
    <t>e-Learning Credits (SF - Devolved)</t>
  </si>
  <si>
    <t>600E</t>
  </si>
  <si>
    <t>Net Charge to General Rate Fund</t>
  </si>
  <si>
    <t>4079</t>
  </si>
  <si>
    <t>3079</t>
  </si>
  <si>
    <t>600P</t>
  </si>
  <si>
    <t>Training for Ed Visits CoOrdinator</t>
  </si>
  <si>
    <t>600F</t>
  </si>
  <si>
    <t>SEND Fund - Connexions Grant</t>
  </si>
  <si>
    <t>685W</t>
  </si>
  <si>
    <t>Council Wide Electronic Government Costs</t>
  </si>
  <si>
    <t>3424</t>
  </si>
  <si>
    <t>Transforming Youth Work - Grant Funded</t>
  </si>
  <si>
    <t>685Y</t>
  </si>
  <si>
    <t>Inclusive Education (SF - Retained)</t>
  </si>
  <si>
    <t>600H</t>
  </si>
  <si>
    <t>600G</t>
  </si>
  <si>
    <t>7070</t>
  </si>
  <si>
    <t>Sure Start, West Central Halifax</t>
  </si>
  <si>
    <t>0841</t>
  </si>
  <si>
    <t>Fighting Fund 2002-03 Extension (CLP)</t>
  </si>
  <si>
    <t>685C</t>
  </si>
  <si>
    <t>LSC Co Financing Technical Support</t>
  </si>
  <si>
    <t>685D</t>
  </si>
  <si>
    <t>Mentoring 4 You - Youth Project</t>
  </si>
  <si>
    <t>685X</t>
  </si>
  <si>
    <t>Barkisland Youth &amp; Community Centre</t>
  </si>
  <si>
    <t>686A</t>
  </si>
  <si>
    <t>686B</t>
  </si>
  <si>
    <t>686C</t>
  </si>
  <si>
    <t>Abbey Park Youth Club</t>
  </si>
  <si>
    <t>686F</t>
  </si>
  <si>
    <t>686G</t>
  </si>
  <si>
    <t>St Andrews Youth Centre - OBSOLETE</t>
  </si>
  <si>
    <t>686J</t>
  </si>
  <si>
    <t>Children's Fund Summer Activities Grant - Youth</t>
  </si>
  <si>
    <t>686H</t>
  </si>
  <si>
    <t>Childrens Fund Leisure Project</t>
  </si>
  <si>
    <t>0268</t>
  </si>
  <si>
    <t>0269</t>
  </si>
  <si>
    <t>Community Facilitation Fund (Cohesion)</t>
  </si>
  <si>
    <t>0421</t>
  </si>
  <si>
    <t>Organisational Development Team</t>
  </si>
  <si>
    <t>0603</t>
  </si>
  <si>
    <t>9245</t>
  </si>
  <si>
    <t>Innovations Children Centre (Income suspense a/c)</t>
  </si>
  <si>
    <t>7071</t>
  </si>
  <si>
    <t>Ash green CC (Income suspense a/c)</t>
  </si>
  <si>
    <t>7072</t>
  </si>
  <si>
    <t>Siddal CC (Income suspense a/c)</t>
  </si>
  <si>
    <t>7073</t>
  </si>
  <si>
    <t>NOF OOS Consortium 4 - June 2002 Bid</t>
  </si>
  <si>
    <t>7074</t>
  </si>
  <si>
    <t>NOF OOS Consortium 5 - October 2002 Bid</t>
  </si>
  <si>
    <t>7075</t>
  </si>
  <si>
    <t>Investors in People</t>
  </si>
  <si>
    <t>600X</t>
  </si>
  <si>
    <t>Group Directors</t>
  </si>
  <si>
    <t>3475</t>
  </si>
  <si>
    <t>600U</t>
  </si>
  <si>
    <t>Calderdale Youth Parliament - Grant Funded</t>
  </si>
  <si>
    <t>685V</t>
  </si>
  <si>
    <t>Childrens Fund - Youth</t>
  </si>
  <si>
    <t>685E</t>
  </si>
  <si>
    <t>U001</t>
  </si>
  <si>
    <t>5600</t>
  </si>
  <si>
    <t>5602</t>
  </si>
  <si>
    <t>5603</t>
  </si>
  <si>
    <t>5604</t>
  </si>
  <si>
    <t>Shibden Hall Car Parks</t>
  </si>
  <si>
    <t>5605</t>
  </si>
  <si>
    <t>FER &amp; Other Miscellaneous Costs for H &amp; E</t>
  </si>
  <si>
    <t>5606</t>
  </si>
  <si>
    <t>5609</t>
  </si>
  <si>
    <t>5614</t>
  </si>
  <si>
    <t>5617</t>
  </si>
  <si>
    <t>5618</t>
  </si>
  <si>
    <t>5620</t>
  </si>
  <si>
    <t>5622</t>
  </si>
  <si>
    <t>5624</t>
  </si>
  <si>
    <t>IWB Hands on Support</t>
  </si>
  <si>
    <t>600J</t>
  </si>
  <si>
    <t>Calderdale Housing Survey - 2002 - LSC</t>
  </si>
  <si>
    <t>685F</t>
  </si>
  <si>
    <t>Education Business Partnership Calderdale - LSC</t>
  </si>
  <si>
    <t>685G</t>
  </si>
  <si>
    <t>Other Towns On Street CP</t>
  </si>
  <si>
    <t>5608</t>
  </si>
  <si>
    <t>5619</t>
  </si>
  <si>
    <t>Youth Drugs - SF</t>
  </si>
  <si>
    <t>685H</t>
  </si>
  <si>
    <t>Sure Start North Halifax</t>
  </si>
  <si>
    <t>0842</t>
  </si>
  <si>
    <t>9247</t>
  </si>
  <si>
    <t>DAT Training Development Co-Ordinator</t>
  </si>
  <si>
    <t>0446</t>
  </si>
  <si>
    <t>DNU</t>
  </si>
  <si>
    <t>6A10</t>
  </si>
  <si>
    <t>6A11</t>
  </si>
  <si>
    <t>6A22</t>
  </si>
  <si>
    <t>6A26</t>
  </si>
  <si>
    <t>6A2A</t>
  </si>
  <si>
    <t>6A31</t>
  </si>
  <si>
    <t>6A32</t>
  </si>
  <si>
    <t>6A33</t>
  </si>
  <si>
    <t>6A38</t>
  </si>
  <si>
    <t>6A3A</t>
  </si>
  <si>
    <t>6A3B</t>
  </si>
  <si>
    <t>6A3F</t>
  </si>
  <si>
    <t>6A42</t>
  </si>
  <si>
    <t>6A43</t>
  </si>
  <si>
    <t>6A44</t>
  </si>
  <si>
    <t>6A52</t>
  </si>
  <si>
    <t>6A54</t>
  </si>
  <si>
    <t>6A58</t>
  </si>
  <si>
    <t>6A5C</t>
  </si>
  <si>
    <t>6A61</t>
  </si>
  <si>
    <t>6A64</t>
  </si>
  <si>
    <t>6A65</t>
  </si>
  <si>
    <t>6A66</t>
  </si>
  <si>
    <t>6A6B</t>
  </si>
  <si>
    <t>6A6E</t>
  </si>
  <si>
    <t>6A6G</t>
  </si>
  <si>
    <t>Standards Fund - LEA Contribution</t>
  </si>
  <si>
    <t>6AZZ</t>
  </si>
  <si>
    <t>9246</t>
  </si>
  <si>
    <t>1.00a Devolved - Leadership Incentive</t>
  </si>
  <si>
    <t>6AD1</t>
  </si>
  <si>
    <t>1.00b Devolved - Targeted improvement</t>
  </si>
  <si>
    <t>6AD2</t>
  </si>
  <si>
    <t>1.01a Devolved - School Improvement</t>
  </si>
  <si>
    <t>6AD3</t>
  </si>
  <si>
    <t>2.02  Devolved - Special Educational Needs</t>
  </si>
  <si>
    <t>6AD4</t>
  </si>
  <si>
    <t>2.06a Devolved - Study Support</t>
  </si>
  <si>
    <t>6AD5</t>
  </si>
  <si>
    <t>2.10  Devolved - Vulnerable Children</t>
  </si>
  <si>
    <t>6AD6</t>
  </si>
  <si>
    <t>3.01  Devolved - National Literacy &amp; Numeracy</t>
  </si>
  <si>
    <t>6AD7</t>
  </si>
  <si>
    <t>3.02a Devolved - Key Stage 3 - LEA Element</t>
  </si>
  <si>
    <t>6AD8</t>
  </si>
  <si>
    <t>3.02b Devolved - Key Stage 3 - Training</t>
  </si>
  <si>
    <t>6AD9</t>
  </si>
  <si>
    <t>3.02c Devolved - Key Stage 3 - Intervention</t>
  </si>
  <si>
    <t>6ADA</t>
  </si>
  <si>
    <t>3.02e Devolved - Key Stage 3 - Behaviour &amp; Attend</t>
  </si>
  <si>
    <t>6ADB</t>
  </si>
  <si>
    <t>3.03  Devolved - Ethnic Minority Achievement</t>
  </si>
  <si>
    <t>6ADC</t>
  </si>
  <si>
    <t>3.08  Devolved - Educational Health Partnerships</t>
  </si>
  <si>
    <t>6ADD</t>
  </si>
  <si>
    <t>3.10  Devolved - Music Services</t>
  </si>
  <si>
    <t>6ADE</t>
  </si>
  <si>
    <t>3.11  Devolved - Playing for Success</t>
  </si>
  <si>
    <t>6ADF</t>
  </si>
  <si>
    <t>3.15  Devolved - School Achievement Awards</t>
  </si>
  <si>
    <t>6ADG</t>
  </si>
  <si>
    <t>4.02  Devolved - Gifted &amp; Talented Summer Schools</t>
  </si>
  <si>
    <t>6ADH</t>
  </si>
  <si>
    <t>4.03  Devolved - Specialist Schools</t>
  </si>
  <si>
    <t>6ADJ</t>
  </si>
  <si>
    <t>4.04  Devolved - Beacon Schools</t>
  </si>
  <si>
    <t>6ADK</t>
  </si>
  <si>
    <t>5.02  Devolved - Teacher Recruitment Incentive</t>
  </si>
  <si>
    <t>6ADL</t>
  </si>
  <si>
    <t>5.04  Devolved - Advanced Skills Teachers</t>
  </si>
  <si>
    <t>6ADM</t>
  </si>
  <si>
    <t>5.08a Devolved - School Support Staff</t>
  </si>
  <si>
    <t>6ADN</t>
  </si>
  <si>
    <t>5.08b Devolved - School Support Staff - Tr'g &amp; Dev</t>
  </si>
  <si>
    <t>6ADP</t>
  </si>
  <si>
    <t>5.12  Devolved - Teacher Sabbaticals</t>
  </si>
  <si>
    <t>6ADR</t>
  </si>
  <si>
    <t>6.01a Devolved - NGfL - Infrastructure &amp; Services</t>
  </si>
  <si>
    <t>6ADS</t>
  </si>
  <si>
    <t>6.01b Devolved - NGfL - Connectivity</t>
  </si>
  <si>
    <t>6ADT</t>
  </si>
  <si>
    <t>6.04  Devolved - NDS Devolved Formula Capital</t>
  </si>
  <si>
    <t>6ADU</t>
  </si>
  <si>
    <t>6.05  Devolved - Seed Challenge Capital</t>
  </si>
  <si>
    <t>6ADV</t>
  </si>
  <si>
    <t>6.06  Devolved - Staff Workplaces</t>
  </si>
  <si>
    <t>6ADW</t>
  </si>
  <si>
    <t>6.11  Devolved - NDS Condition Funding</t>
  </si>
  <si>
    <t>6ADX</t>
  </si>
  <si>
    <t>6.14  Devolved - Nursery Educ in Disadv Areas</t>
  </si>
  <si>
    <t>6ADY</t>
  </si>
  <si>
    <t>6.16  Devolved - Laptops for Teachers</t>
  </si>
  <si>
    <t>6ADZ</t>
  </si>
  <si>
    <t>1.00a Retained - Leadership Incentive</t>
  </si>
  <si>
    <t>6AR1</t>
  </si>
  <si>
    <t>1.00b Retained - Targeted Improvement</t>
  </si>
  <si>
    <t>6AR2</t>
  </si>
  <si>
    <t>1.01a Retained - School Improvement</t>
  </si>
  <si>
    <t>6AR3</t>
  </si>
  <si>
    <t>2.02  Retained - Special Educational Needs</t>
  </si>
  <si>
    <t>6AR4</t>
  </si>
  <si>
    <t>2.06a Retained - Study Support</t>
  </si>
  <si>
    <t>6AR5</t>
  </si>
  <si>
    <t>2.10  Retained - Vulnerable Children</t>
  </si>
  <si>
    <t>6AR6</t>
  </si>
  <si>
    <t>6AR7</t>
  </si>
  <si>
    <t>3.02a Retained - Key Stage 3 - LEA Element</t>
  </si>
  <si>
    <t>6AR8</t>
  </si>
  <si>
    <t>3.02b Retained - Key Stage 3 - Training</t>
  </si>
  <si>
    <t>6AR9</t>
  </si>
  <si>
    <t>3.02c Retained - Key Stage 3 - Intervention</t>
  </si>
  <si>
    <t>6ARA</t>
  </si>
  <si>
    <t>3.02e Retained - Key Stage 3 - Behaviour &amp; Attend</t>
  </si>
  <si>
    <t>6ARB</t>
  </si>
  <si>
    <t>6ARC</t>
  </si>
  <si>
    <t>6ARD</t>
  </si>
  <si>
    <t>3.10  Retained - Music Services</t>
  </si>
  <si>
    <t>6ARE</t>
  </si>
  <si>
    <t>3.11  Retained - Playing for Success</t>
  </si>
  <si>
    <t>6ARF</t>
  </si>
  <si>
    <t>3.15  Retained - School Achievement Awards</t>
  </si>
  <si>
    <t>6ARG</t>
  </si>
  <si>
    <t>4.02  Retained - Gifted &amp; Talented Summer Schools</t>
  </si>
  <si>
    <t>6ARH</t>
  </si>
  <si>
    <t>4.03  Retained - Specialist Schools</t>
  </si>
  <si>
    <t>6ARJ</t>
  </si>
  <si>
    <t>4.04  Retained - Beacon Schools</t>
  </si>
  <si>
    <t>6ARK</t>
  </si>
  <si>
    <t>5.02  Retained - Teacher Recruitment Incentive</t>
  </si>
  <si>
    <t>6ARL</t>
  </si>
  <si>
    <t>5.04  Retained - Advanced Skills Teachers</t>
  </si>
  <si>
    <t>6ARM</t>
  </si>
  <si>
    <t>5.08a Retained - School Support Staff</t>
  </si>
  <si>
    <t>6ARN</t>
  </si>
  <si>
    <t>5.08b Retained - School Support Staff - Tr'g &amp; Dev</t>
  </si>
  <si>
    <t>6ARP</t>
  </si>
  <si>
    <t>5.12  Retained - Teacher Sabbaticals</t>
  </si>
  <si>
    <t>6ARR</t>
  </si>
  <si>
    <t>6ARS</t>
  </si>
  <si>
    <t>6.01b Retained - NGfL - Connectivity</t>
  </si>
  <si>
    <t>6ART</t>
  </si>
  <si>
    <t>6.04  Retained - NDS Devolved Formula Capital</t>
  </si>
  <si>
    <t>6ARU</t>
  </si>
  <si>
    <t>6.05  Retained - Seed Challenge Capital</t>
  </si>
  <si>
    <t>6ARV</t>
  </si>
  <si>
    <t>6.06  Retained - Staff Workplaces</t>
  </si>
  <si>
    <t>6ARW</t>
  </si>
  <si>
    <t>6.11  Retained - NDS Condition Funding</t>
  </si>
  <si>
    <t>6ARX</t>
  </si>
  <si>
    <t>6.14  Retained - Nursery Educ in Disadv Areas</t>
  </si>
  <si>
    <t>6ARY</t>
  </si>
  <si>
    <t>6.16  Retained - Laptops for Teachers</t>
  </si>
  <si>
    <t>6ARZ</t>
  </si>
  <si>
    <t>Programme Manager</t>
  </si>
  <si>
    <t>4011</t>
  </si>
  <si>
    <t>Programme Administrator</t>
  </si>
  <si>
    <t>4012</t>
  </si>
  <si>
    <t>Lower Valley Project Worker</t>
  </si>
  <si>
    <t>4013</t>
  </si>
  <si>
    <t>Mixenden Project Worker</t>
  </si>
  <si>
    <t>4014</t>
  </si>
  <si>
    <t>Todmorden Project Worker</t>
  </si>
  <si>
    <t>4015</t>
  </si>
  <si>
    <t>5.08c Devolved -  Workforce Remodelling</t>
  </si>
  <si>
    <t>6ADQ</t>
  </si>
  <si>
    <t>5.08c Retained - Workforce Remodelling</t>
  </si>
  <si>
    <t>6ARQ</t>
  </si>
  <si>
    <t>U400</t>
  </si>
  <si>
    <t>Healthy Living Gym - Youth Project</t>
  </si>
  <si>
    <t>686K</t>
  </si>
  <si>
    <t>YPSMPG Universal Interventions(wasYPPB Prevention)</t>
  </si>
  <si>
    <t>0401</t>
  </si>
  <si>
    <t>YPSMPG Targeted Interventions (ex YPPB Prevention)</t>
  </si>
  <si>
    <t>0402</t>
  </si>
  <si>
    <t>Drugs (YPPB) PB Infrastructure</t>
  </si>
  <si>
    <t>0403</t>
  </si>
  <si>
    <t>YPSMPG  Arrest Referral (was Pilot)</t>
  </si>
  <si>
    <t>0404</t>
  </si>
  <si>
    <t>DIP Main Grant (was CJIP (Capacity Funding))</t>
  </si>
  <si>
    <t>0410</t>
  </si>
  <si>
    <t>Drugs Young Persons Treatment</t>
  </si>
  <si>
    <t>0415</t>
  </si>
  <si>
    <t>6.18  Devolved - eLearning Credit</t>
  </si>
  <si>
    <t>6AD0</t>
  </si>
  <si>
    <t>6.18  Retained - eLearning Credit</t>
  </si>
  <si>
    <t>6AR0</t>
  </si>
  <si>
    <t>2.02  Retained - Sensory</t>
  </si>
  <si>
    <t>6AP4</t>
  </si>
  <si>
    <t>Youth Work Training</t>
  </si>
  <si>
    <t>684B</t>
  </si>
  <si>
    <t>684D</t>
  </si>
  <si>
    <t>U079</t>
  </si>
  <si>
    <t>Schools Council Development - Youth</t>
  </si>
  <si>
    <t>686L</t>
  </si>
  <si>
    <t>Youth Parliament Surgeries - Youth</t>
  </si>
  <si>
    <t>686M</t>
  </si>
  <si>
    <t>Children's Bank - Youth</t>
  </si>
  <si>
    <t>686N</t>
  </si>
  <si>
    <t>686P</t>
  </si>
  <si>
    <t>2.10  Retained - Behaviour Support</t>
  </si>
  <si>
    <t>6AP6</t>
  </si>
  <si>
    <t>2.10 / 2.06a  Retained - LACE</t>
  </si>
  <si>
    <t>6AP7</t>
  </si>
  <si>
    <t>2.10  Retained - Travellers / Asylum Seekers</t>
  </si>
  <si>
    <t>6AP8</t>
  </si>
  <si>
    <t>2.10  Retained - Welfare Service</t>
  </si>
  <si>
    <t>6AP9</t>
  </si>
  <si>
    <t>Mixenden Outdoor Centre - NOF Capital</t>
  </si>
  <si>
    <t>686R</t>
  </si>
  <si>
    <t>4.01  Retained - Excellence in Cities &amp; Clusters</t>
  </si>
  <si>
    <t>6APH</t>
  </si>
  <si>
    <t>2.02  Devolved - Sensory</t>
  </si>
  <si>
    <t>6AC4</t>
  </si>
  <si>
    <t>PE &amp; Leisure</t>
  </si>
  <si>
    <t>0660</t>
  </si>
  <si>
    <t>7076</t>
  </si>
  <si>
    <t>LIDF Website &amp; Dissemination</t>
  </si>
  <si>
    <t>684F</t>
  </si>
  <si>
    <t>684H</t>
  </si>
  <si>
    <t>NLDC - Calderdale Learning Partnership</t>
  </si>
  <si>
    <t>684M</t>
  </si>
  <si>
    <t>LIDF Raising Participation &amp; Attainment</t>
  </si>
  <si>
    <t>684K</t>
  </si>
  <si>
    <t>YJB-Tackling Anti Social Behaviour</t>
  </si>
  <si>
    <t>0447</t>
  </si>
  <si>
    <t>Drug Treatment - PSA</t>
  </si>
  <si>
    <t>0448</t>
  </si>
  <si>
    <t>6.15  Retained - Whiteboard Project</t>
  </si>
  <si>
    <t>6APS</t>
  </si>
  <si>
    <t>6.15  Devolved - Whiteboard Project</t>
  </si>
  <si>
    <t>6ACS</t>
  </si>
  <si>
    <t>Crim.Just.Int.Prog.(Throughcare/Aftercare Grant)</t>
  </si>
  <si>
    <t>0411</t>
  </si>
  <si>
    <t>Sue Lawty Project</t>
  </si>
  <si>
    <t>1250</t>
  </si>
  <si>
    <t>2.02  Retained - Central Courses</t>
  </si>
  <si>
    <t>6AP5</t>
  </si>
  <si>
    <t>5.13  Devolved - Continuing Prof Dev</t>
  </si>
  <si>
    <t>6ACR</t>
  </si>
  <si>
    <t>5.13  Retained - Continuing Prof Dev</t>
  </si>
  <si>
    <t>6APR</t>
  </si>
  <si>
    <t>SIS Short Breaks</t>
  </si>
  <si>
    <t>6061</t>
  </si>
  <si>
    <t>Poet and Reader in Residence</t>
  </si>
  <si>
    <t>0843</t>
  </si>
  <si>
    <t>Drugs - Early Intervention and Prevention</t>
  </si>
  <si>
    <t>0405</t>
  </si>
  <si>
    <t>1.00b Devolved - Leadership Project</t>
  </si>
  <si>
    <t>6AC2</t>
  </si>
  <si>
    <t>1.00b Retained - North Halifax Federation</t>
  </si>
  <si>
    <t>6AP2</t>
  </si>
  <si>
    <t>4.12  Retained - Extended Schools</t>
  </si>
  <si>
    <t>6APK</t>
  </si>
  <si>
    <t>4.12  Devolved - Extended Schools</t>
  </si>
  <si>
    <t>6ACK</t>
  </si>
  <si>
    <t>4025</t>
  </si>
  <si>
    <t>Alternative SEN Provision</t>
  </si>
  <si>
    <t>6063</t>
  </si>
  <si>
    <t>4.01  Retained - Excellence Cluster (HLZ)</t>
  </si>
  <si>
    <t>6APJ</t>
  </si>
  <si>
    <t>E235</t>
  </si>
  <si>
    <t>Teenage Pregnancy</t>
  </si>
  <si>
    <t>607D</t>
  </si>
  <si>
    <t>NOF OOS Consortium 7</t>
  </si>
  <si>
    <t>7077</t>
  </si>
  <si>
    <t>ND00</t>
  </si>
  <si>
    <t>ND01</t>
  </si>
  <si>
    <t>0661</t>
  </si>
  <si>
    <t>2.04  Retained - School Drug Advisers</t>
  </si>
  <si>
    <t>6AP3</t>
  </si>
  <si>
    <t>3.01d Retained - Primary Behaviour Pilot</t>
  </si>
  <si>
    <t>6APA</t>
  </si>
  <si>
    <t>3.02d Retained - Key Stage 3 - Pilot Programme</t>
  </si>
  <si>
    <t>6APB</t>
  </si>
  <si>
    <t>887M</t>
  </si>
  <si>
    <t>Greetland Academy staff costs</t>
  </si>
  <si>
    <t>681A</t>
  </si>
  <si>
    <t>Brighouse High Academy</t>
  </si>
  <si>
    <t>681B</t>
  </si>
  <si>
    <t>Whitehill Academy</t>
  </si>
  <si>
    <t>681C</t>
  </si>
  <si>
    <t>4.01EC Devolved - Excellence Challenge</t>
  </si>
  <si>
    <t>6ACH</t>
  </si>
  <si>
    <t>North HalifaxGrammar School</t>
  </si>
  <si>
    <t>681D</t>
  </si>
  <si>
    <t>1.00b Devolved - Laptop Project</t>
  </si>
  <si>
    <t>6AC1</t>
  </si>
  <si>
    <t>1.00b - Retained - Laptop Project</t>
  </si>
  <si>
    <t>6AP1</t>
  </si>
  <si>
    <t>Devolved Capital</t>
  </si>
  <si>
    <t>6DDC</t>
  </si>
  <si>
    <t>Devolved Revenue</t>
  </si>
  <si>
    <t>6DDR</t>
  </si>
  <si>
    <t>Retained - SF01 Schools Development Grant</t>
  </si>
  <si>
    <t>6D10</t>
  </si>
  <si>
    <t>Retained - SF03 Ethnic Minority Achievement</t>
  </si>
  <si>
    <t>6D20</t>
  </si>
  <si>
    <t>Retained - SF04 Advanced Skills Teachers</t>
  </si>
  <si>
    <t>6D30</t>
  </si>
  <si>
    <t>Everyone Different Everyone Matters (PRG Funded)</t>
  </si>
  <si>
    <t>2833</t>
  </si>
  <si>
    <t>Case Resolution Programme - Supported Families</t>
  </si>
  <si>
    <t>5275</t>
  </si>
  <si>
    <t>PCDL CAL</t>
  </si>
  <si>
    <t>68CZ</t>
  </si>
  <si>
    <t>887C</t>
  </si>
  <si>
    <t>School Standards Grant (0SSG)</t>
  </si>
  <si>
    <t>6JSS</t>
  </si>
  <si>
    <t>School Standards Grant (Personalisation) (0SSGP)</t>
  </si>
  <si>
    <t>6JSP</t>
  </si>
  <si>
    <t>7019</t>
  </si>
  <si>
    <t>887D</t>
  </si>
  <si>
    <t>7239</t>
  </si>
  <si>
    <t>8638</t>
  </si>
  <si>
    <t>8639</t>
  </si>
  <si>
    <t>8640</t>
  </si>
  <si>
    <t>8657</t>
  </si>
  <si>
    <t>1664</t>
  </si>
  <si>
    <t>1667</t>
  </si>
  <si>
    <t>1668</t>
  </si>
  <si>
    <t>884H</t>
  </si>
  <si>
    <t>Initial Response Team 1</t>
  </si>
  <si>
    <t>7257</t>
  </si>
  <si>
    <t>7258</t>
  </si>
  <si>
    <t>IT Staff CAL</t>
  </si>
  <si>
    <t>68C9</t>
  </si>
  <si>
    <t>NLDC Grant CAL</t>
  </si>
  <si>
    <t>68D8</t>
  </si>
  <si>
    <t>68D9</t>
  </si>
  <si>
    <t>NLDC Grant CAL 2010/11</t>
  </si>
  <si>
    <t>68E8</t>
  </si>
  <si>
    <t>IT Staff CAL 2010/11</t>
  </si>
  <si>
    <t>68E9</t>
  </si>
  <si>
    <t>0640</t>
  </si>
  <si>
    <t>887H</t>
  </si>
  <si>
    <t>Customer Services Development Manager</t>
  </si>
  <si>
    <t>0847</t>
  </si>
  <si>
    <t>Early Years: Extending &amp; Increasing Grant 1.10</t>
  </si>
  <si>
    <t>6KDK</t>
  </si>
  <si>
    <t>0475</t>
  </si>
  <si>
    <t>Central Services to the Public</t>
  </si>
  <si>
    <t>3021</t>
  </si>
  <si>
    <t>Court and Probation Services</t>
  </si>
  <si>
    <t>3022</t>
  </si>
  <si>
    <t>Cultural, Environmental and Planning Services</t>
  </si>
  <si>
    <t>3023</t>
  </si>
  <si>
    <t>Education Children Services</t>
  </si>
  <si>
    <t>3024</t>
  </si>
  <si>
    <t>3026</t>
  </si>
  <si>
    <t>3027</t>
  </si>
  <si>
    <t>Corporate and Democratic Core Costs</t>
  </si>
  <si>
    <t>3028</t>
  </si>
  <si>
    <t>Non Distributable Costs</t>
  </si>
  <si>
    <t>3029</t>
  </si>
  <si>
    <t>5276</t>
  </si>
  <si>
    <t>Leading Professional Training</t>
  </si>
  <si>
    <t>60HA</t>
  </si>
  <si>
    <t>8656</t>
  </si>
  <si>
    <t>CC - LAA Pump Priming Grant</t>
  </si>
  <si>
    <t>60JA</t>
  </si>
  <si>
    <t>QIA National Teaching &amp; Learning Change Programme</t>
  </si>
  <si>
    <t>681Y</t>
  </si>
  <si>
    <t>60GE</t>
  </si>
  <si>
    <t>Commissioning &amp; Partnership - Principal Officer</t>
  </si>
  <si>
    <t>60GF</t>
  </si>
  <si>
    <t>CaMeL Project</t>
  </si>
  <si>
    <t>68C0</t>
  </si>
  <si>
    <t>68YG</t>
  </si>
  <si>
    <t>National Partnership Performance Improvement Fund</t>
  </si>
  <si>
    <t>0468</t>
  </si>
  <si>
    <t>Park Ward Project</t>
  </si>
  <si>
    <t>1276</t>
  </si>
  <si>
    <t>Devolved Formula Capital Grant 2.1a</t>
  </si>
  <si>
    <t>6KCA</t>
  </si>
  <si>
    <t>Modernisation Grant 2.2</t>
  </si>
  <si>
    <t>6KCB</t>
  </si>
  <si>
    <t>School Travel Plans Grant 2.1b</t>
  </si>
  <si>
    <t>6KCC</t>
  </si>
  <si>
    <t>Extended Schools Capital Grant 2.10</t>
  </si>
  <si>
    <t>6KCJ</t>
  </si>
  <si>
    <t>08-09 Aimhigher Final Term</t>
  </si>
  <si>
    <t>6KD3</t>
  </si>
  <si>
    <t>School Development Grant 1.1</t>
  </si>
  <si>
    <t>6KDA</t>
  </si>
  <si>
    <t>SDG Grant 1.1 - Excellence in Cities</t>
  </si>
  <si>
    <t>6KDG</t>
  </si>
  <si>
    <t>SDG Grant 1.1 - BIP</t>
  </si>
  <si>
    <t>6KDH</t>
  </si>
  <si>
    <t>Ethnic Minotiry Achievement Grant 1.3</t>
  </si>
  <si>
    <t>6KDI</t>
  </si>
  <si>
    <t>School Lunch Grant 1.2</t>
  </si>
  <si>
    <t>6KDJ</t>
  </si>
  <si>
    <t>Extended Schools Grant 1.6</t>
  </si>
  <si>
    <t>6KDL</t>
  </si>
  <si>
    <t>Primary National Strategy Grant 1.7</t>
  </si>
  <si>
    <t>6KDM</t>
  </si>
  <si>
    <t>Secondary National Strategy Grant 1.8</t>
  </si>
  <si>
    <t>6KDN</t>
  </si>
  <si>
    <t>Music Services Grant 1.11</t>
  </si>
  <si>
    <t>6KDU</t>
  </si>
  <si>
    <t>Harnessing Technology Grant 2.8</t>
  </si>
  <si>
    <t>6KDZ</t>
  </si>
  <si>
    <t>School Intervention Grant (ABG)</t>
  </si>
  <si>
    <t>6KR1</t>
  </si>
  <si>
    <t>Flexible 14 -19 Partnership Funding (ABG)</t>
  </si>
  <si>
    <t>6KR2</t>
  </si>
  <si>
    <t>General Duty on Sustainable Travel (ABG)</t>
  </si>
  <si>
    <t>6KR4</t>
  </si>
  <si>
    <t>Choice Adviser (ABG)</t>
  </si>
  <si>
    <t>6KR6</t>
  </si>
  <si>
    <t>School Development Grant - Inclusion (ABG)</t>
  </si>
  <si>
    <t>6KRA</t>
  </si>
  <si>
    <t>School Development Grant - ASD's (ABG)</t>
  </si>
  <si>
    <t>6KRB</t>
  </si>
  <si>
    <t>School Development Grant - Sensory (ABG)</t>
  </si>
  <si>
    <t>6KRC</t>
  </si>
  <si>
    <t>School Development Grant - SEN Support (ABG)</t>
  </si>
  <si>
    <t>6KRD</t>
  </si>
  <si>
    <t>School Development Grant - Study Support (ABG)</t>
  </si>
  <si>
    <t>6KRE</t>
  </si>
  <si>
    <t>School Development Grant - Staff T &amp; D (ABG)</t>
  </si>
  <si>
    <t>6KRF</t>
  </si>
  <si>
    <t>School Development Grant - AST's (ABG)</t>
  </si>
  <si>
    <t>6KRG</t>
  </si>
  <si>
    <t>Targeted Improvement Grant 1.4</t>
  </si>
  <si>
    <t>6KRH</t>
  </si>
  <si>
    <t>Ethnic Minority Achievement Grant 1.3</t>
  </si>
  <si>
    <t>6KRI</t>
  </si>
  <si>
    <t>Extended School - Start Up (ABG)</t>
  </si>
  <si>
    <t>6KRL</t>
  </si>
  <si>
    <t>6KRM</t>
  </si>
  <si>
    <t>Extended Rights for Free Travel (ABG)</t>
  </si>
  <si>
    <t>6KRP</t>
  </si>
  <si>
    <t>Primary Nat Strategy - Central Coordination (ABG)</t>
  </si>
  <si>
    <t>6KRQ</t>
  </si>
  <si>
    <t>Secondary Nat Strategy - Central Cordination (ABG)</t>
  </si>
  <si>
    <t>6KRR</t>
  </si>
  <si>
    <t>SecondaryStrategy - Behaviour &amp; Attendance (ABG)</t>
  </si>
  <si>
    <t>6KRS</t>
  </si>
  <si>
    <t>School Improvement Partners (ABG)</t>
  </si>
  <si>
    <t>6KRT</t>
  </si>
  <si>
    <t>6KRU</t>
  </si>
  <si>
    <t>Education Health Partnerships (ABG)</t>
  </si>
  <si>
    <t>6KRV</t>
  </si>
  <si>
    <t>Regional School Travel Advisers (ABG)</t>
  </si>
  <si>
    <t>6KRX</t>
  </si>
  <si>
    <t>6KRZ</t>
  </si>
  <si>
    <t>6LCA</t>
  </si>
  <si>
    <t>6LCB</t>
  </si>
  <si>
    <t>6LCC</t>
  </si>
  <si>
    <t>6LCJ</t>
  </si>
  <si>
    <t>Aim Higher Final Term</t>
  </si>
  <si>
    <t>6LD3</t>
  </si>
  <si>
    <t>6LDA</t>
  </si>
  <si>
    <t>6LDG</t>
  </si>
  <si>
    <t>6LDH</t>
  </si>
  <si>
    <t>6LDI</t>
  </si>
  <si>
    <t>6LDJ</t>
  </si>
  <si>
    <t>6LDL</t>
  </si>
  <si>
    <t>6LDM</t>
  </si>
  <si>
    <t>6LDN</t>
  </si>
  <si>
    <t>6LDU</t>
  </si>
  <si>
    <t>6LDZ</t>
  </si>
  <si>
    <t>6LR1</t>
  </si>
  <si>
    <t>Flexible 14 - 19 Parnership Funding (ABG)</t>
  </si>
  <si>
    <t>6LR2</t>
  </si>
  <si>
    <t>6LR4</t>
  </si>
  <si>
    <t>6LR6</t>
  </si>
  <si>
    <t>6LRA</t>
  </si>
  <si>
    <t>6LRB</t>
  </si>
  <si>
    <t>6LRC</t>
  </si>
  <si>
    <t>6LRD</t>
  </si>
  <si>
    <t>6LRE</t>
  </si>
  <si>
    <t>6LRF</t>
  </si>
  <si>
    <t>6LRG</t>
  </si>
  <si>
    <t>6LRH</t>
  </si>
  <si>
    <t>6LRI</t>
  </si>
  <si>
    <t>6LRL</t>
  </si>
  <si>
    <t>6LRM</t>
  </si>
  <si>
    <t>6LRP</t>
  </si>
  <si>
    <t>Primary Nat Strategy - Central Cooridination (ABG)</t>
  </si>
  <si>
    <t>6LRQ</t>
  </si>
  <si>
    <t>6LRR</t>
  </si>
  <si>
    <t>Secondary Strategy - Behaviour &amp; Attendance (ABG)</t>
  </si>
  <si>
    <t>6LRS</t>
  </si>
  <si>
    <t>6LRT</t>
  </si>
  <si>
    <t>6LRU</t>
  </si>
  <si>
    <t>6LRV</t>
  </si>
  <si>
    <t>Playing for Success: Recurrent Grant 1.12</t>
  </si>
  <si>
    <t>6LRW</t>
  </si>
  <si>
    <t>6LRX</t>
  </si>
  <si>
    <t>6LRZ</t>
  </si>
  <si>
    <t>6LDK</t>
  </si>
  <si>
    <t>4032</t>
  </si>
  <si>
    <t>4033</t>
  </si>
  <si>
    <t>Calderdale Challenge</t>
  </si>
  <si>
    <t>60CC</t>
  </si>
  <si>
    <t>FLIF LSC Grant CAL</t>
  </si>
  <si>
    <t>68C3</t>
  </si>
  <si>
    <t>School Development Grant - ASD's</t>
  </si>
  <si>
    <t>6JRB</t>
  </si>
  <si>
    <t>Specialist Inclusion Service (Base Budget)</t>
  </si>
  <si>
    <t>6JRC</t>
  </si>
  <si>
    <t>School Development Grant - Study Support</t>
  </si>
  <si>
    <t>6JRE</t>
  </si>
  <si>
    <t>School Development Grant - Staff T &amp; D</t>
  </si>
  <si>
    <t>6JRF</t>
  </si>
  <si>
    <t>Extended School - Start Up</t>
  </si>
  <si>
    <t>6JRL</t>
  </si>
  <si>
    <t>Regional School Travel Advisers</t>
  </si>
  <si>
    <t>6JRX</t>
  </si>
  <si>
    <t>Choice Adviser</t>
  </si>
  <si>
    <t>6JR6</t>
  </si>
  <si>
    <t>Extended Rights for Free Travel</t>
  </si>
  <si>
    <t>6JRP</t>
  </si>
  <si>
    <t>6JDI</t>
  </si>
  <si>
    <t>6JRI</t>
  </si>
  <si>
    <t>6JDU</t>
  </si>
  <si>
    <t>6JRU</t>
  </si>
  <si>
    <t>6JRW</t>
  </si>
  <si>
    <t>6JDL</t>
  </si>
  <si>
    <t>6JDA</t>
  </si>
  <si>
    <t>6JDJ</t>
  </si>
  <si>
    <t>6JRH</t>
  </si>
  <si>
    <t>Staff Development CAL</t>
  </si>
  <si>
    <t>68DU</t>
  </si>
  <si>
    <t>Externally funded projects</t>
  </si>
  <si>
    <t>68DZ</t>
  </si>
  <si>
    <t>6JDZ</t>
  </si>
  <si>
    <t>Section 106 HBOS - Improvement of Public Transport</t>
  </si>
  <si>
    <t>1678</t>
  </si>
  <si>
    <t>1238</t>
  </si>
  <si>
    <t>68YH</t>
  </si>
  <si>
    <t>C &amp; P - Joint Commissioning</t>
  </si>
  <si>
    <t>60GG</t>
  </si>
  <si>
    <t>Lower Valley - PSA</t>
  </si>
  <si>
    <t>701C</t>
  </si>
  <si>
    <t>Upper Valley - PSA</t>
  </si>
  <si>
    <t>701D</t>
  </si>
  <si>
    <t>C &amp; YP - Integration Costs</t>
  </si>
  <si>
    <t>600L</t>
  </si>
  <si>
    <t>Test on Arrest</t>
  </si>
  <si>
    <t>0416</t>
  </si>
  <si>
    <t>CYW Band &amp; HX MC Band</t>
  </si>
  <si>
    <t>604U</t>
  </si>
  <si>
    <t>6F79</t>
  </si>
  <si>
    <t>LA Change Grant</t>
  </si>
  <si>
    <t>600M</t>
  </si>
  <si>
    <t>Children's Trust Pathfinder Grant</t>
  </si>
  <si>
    <t>600N</t>
  </si>
  <si>
    <t>No Longer in use was - Calderdale Cares Manager</t>
  </si>
  <si>
    <t>4028</t>
  </si>
  <si>
    <t>5238</t>
  </si>
  <si>
    <t>Development Fund</t>
  </si>
  <si>
    <t>600R</t>
  </si>
  <si>
    <t>Schools Financial Training</t>
  </si>
  <si>
    <t>60C1</t>
  </si>
  <si>
    <t>SEN Preventative Strategies</t>
  </si>
  <si>
    <t>60D1</t>
  </si>
  <si>
    <t>Govenor Conference</t>
  </si>
  <si>
    <t>60B1</t>
  </si>
  <si>
    <t>Arts &amp; Risk of Offending</t>
  </si>
  <si>
    <t>1273</t>
  </si>
  <si>
    <t>School Support Staff NTP</t>
  </si>
  <si>
    <t>60A1</t>
  </si>
  <si>
    <t>Children's Placement Procurement Strategy</t>
  </si>
  <si>
    <t>607Y</t>
  </si>
  <si>
    <t>Ovenden Hall Costs</t>
  </si>
  <si>
    <t>60E1</t>
  </si>
  <si>
    <t>Substance Misuse Development - Youth</t>
  </si>
  <si>
    <t>684W</t>
  </si>
  <si>
    <t>0612</t>
  </si>
  <si>
    <t>IRO Fostering</t>
  </si>
  <si>
    <t>7223</t>
  </si>
  <si>
    <t>7224</t>
  </si>
  <si>
    <t>7225</t>
  </si>
  <si>
    <t>Central and West &amp; Upper Valley CIN/CP Pod</t>
  </si>
  <si>
    <t>7231</t>
  </si>
  <si>
    <t>Children Looked after Pods</t>
  </si>
  <si>
    <t>7232</t>
  </si>
  <si>
    <t>Looked After Children</t>
  </si>
  <si>
    <t>7233</t>
  </si>
  <si>
    <t>7234</t>
  </si>
  <si>
    <t>7235</t>
  </si>
  <si>
    <t>7236</t>
  </si>
  <si>
    <t>7237</t>
  </si>
  <si>
    <t>7240</t>
  </si>
  <si>
    <t>7241</t>
  </si>
  <si>
    <t>7242</t>
  </si>
  <si>
    <t>7243</t>
  </si>
  <si>
    <t>7244</t>
  </si>
  <si>
    <t>7245</t>
  </si>
  <si>
    <t>7250</t>
  </si>
  <si>
    <t>7251</t>
  </si>
  <si>
    <t>Looked After Children Team 2</t>
  </si>
  <si>
    <t>7252</t>
  </si>
  <si>
    <t>7253</t>
  </si>
  <si>
    <t>7254</t>
  </si>
  <si>
    <t>7260</t>
  </si>
  <si>
    <t>7261</t>
  </si>
  <si>
    <t>7262</t>
  </si>
  <si>
    <t>7A00</t>
  </si>
  <si>
    <t>7200</t>
  </si>
  <si>
    <t>7270</t>
  </si>
  <si>
    <t>7271</t>
  </si>
  <si>
    <t>7272</t>
  </si>
  <si>
    <t>Childrens PSA</t>
  </si>
  <si>
    <t>7273</t>
  </si>
  <si>
    <t>7274</t>
  </si>
  <si>
    <t>7275</t>
  </si>
  <si>
    <t>School Development Grant 101 - i to viii</t>
  </si>
  <si>
    <t>6GDA</t>
  </si>
  <si>
    <t>School Development Grant 101 - Inclusion</t>
  </si>
  <si>
    <t>6GRA</t>
  </si>
  <si>
    <t>School Development Grant 101 - ASD's</t>
  </si>
  <si>
    <t>6GRB</t>
  </si>
  <si>
    <t>School Development Grant 101 - Sensory</t>
  </si>
  <si>
    <t>6GRC</t>
  </si>
  <si>
    <t>School Development Grant 101 - SEN Support</t>
  </si>
  <si>
    <t>6GRD</t>
  </si>
  <si>
    <t>School Development Grant 101 - Study Support</t>
  </si>
  <si>
    <t>6GRE</t>
  </si>
  <si>
    <t>School Development Grant 101 - Sch Support Trg &amp; D</t>
  </si>
  <si>
    <t>6GRF</t>
  </si>
  <si>
    <t>School Development Grant 101 - Excellence in Citie</t>
  </si>
  <si>
    <t>6GDG</t>
  </si>
  <si>
    <t>School Development Grant 101 - AST's</t>
  </si>
  <si>
    <t>6GRG</t>
  </si>
  <si>
    <t>School Development Grant 101 - BIP</t>
  </si>
  <si>
    <t>6GDH</t>
  </si>
  <si>
    <t>Ethnic Minority Grant 103</t>
  </si>
  <si>
    <t>6GDI</t>
  </si>
  <si>
    <t>6GRI</t>
  </si>
  <si>
    <t>School Meals Grant 105b</t>
  </si>
  <si>
    <t>6GDJ</t>
  </si>
  <si>
    <t>School Meals Grant 105a</t>
  </si>
  <si>
    <t>6GRJ</t>
  </si>
  <si>
    <t>Primary Strategy School Targeted Support Grant 107</t>
  </si>
  <si>
    <t>6GDM</t>
  </si>
  <si>
    <t>6GRM</t>
  </si>
  <si>
    <t>Secondary Strategy School Targeted Support Gr 108</t>
  </si>
  <si>
    <t>6GDN</t>
  </si>
  <si>
    <t>Leadership Incentive Grant Grant 9</t>
  </si>
  <si>
    <t>6GDO</t>
  </si>
  <si>
    <t>Extended Schools Grant 106</t>
  </si>
  <si>
    <t>6GDL</t>
  </si>
  <si>
    <t>6GRL</t>
  </si>
  <si>
    <t>Federations Grant 109</t>
  </si>
  <si>
    <t>6GDP</t>
  </si>
  <si>
    <t>Primary National Stratergies Grant 112</t>
  </si>
  <si>
    <t>6GRQ</t>
  </si>
  <si>
    <t>Secondary National Strategies Grant 113</t>
  </si>
  <si>
    <t>6GRR</t>
  </si>
  <si>
    <t>Secondary Strategy Behaviour &amp; Atendance Grant 114</t>
  </si>
  <si>
    <t>6GRS</t>
  </si>
  <si>
    <t>LEA Support for Workforce Remodelling Grant 115</t>
  </si>
  <si>
    <t>6GRT</t>
  </si>
  <si>
    <t>Music Services Grant 116a</t>
  </si>
  <si>
    <t>6GRU</t>
  </si>
  <si>
    <t>Music Services Grant 116b</t>
  </si>
  <si>
    <t>6GDU</t>
  </si>
  <si>
    <t>Education Health Parnerships Grant 117</t>
  </si>
  <si>
    <t>6GRV</t>
  </si>
  <si>
    <t>Playing for Success Grant 118</t>
  </si>
  <si>
    <t>6GRW</t>
  </si>
  <si>
    <t>School Travel Advisers Grant 119a</t>
  </si>
  <si>
    <t>6GRX</t>
  </si>
  <si>
    <t>Connectivity and Learning Systems Grant 121</t>
  </si>
  <si>
    <t>6GRY</t>
  </si>
  <si>
    <t>E-Learning Credits Grant 122</t>
  </si>
  <si>
    <t>6GDZ</t>
  </si>
  <si>
    <t>Devolved Formula Capital Grant 201</t>
  </si>
  <si>
    <t>6GCA</t>
  </si>
  <si>
    <t>Modernisation Capital Grant 202ab</t>
  </si>
  <si>
    <t>6GCB</t>
  </si>
  <si>
    <t>School Travel Plan Grant 201c</t>
  </si>
  <si>
    <t>6GCC</t>
  </si>
  <si>
    <t>7276</t>
  </si>
  <si>
    <t>7027</t>
  </si>
  <si>
    <t>7029</t>
  </si>
  <si>
    <t>SF Receipts 2006-07</t>
  </si>
  <si>
    <t>6GZZ</t>
  </si>
  <si>
    <t>0472</t>
  </si>
  <si>
    <t>Staying Well Project</t>
  </si>
  <si>
    <t>0473</t>
  </si>
  <si>
    <t>Specialist Schools Capital Grant 206</t>
  </si>
  <si>
    <t>6GCD</t>
  </si>
  <si>
    <t>Preventative Technology</t>
  </si>
  <si>
    <t>88PT</t>
  </si>
  <si>
    <t>Sure Start Local Programmes</t>
  </si>
  <si>
    <t>7048</t>
  </si>
  <si>
    <t>School Intervention Grant 301</t>
  </si>
  <si>
    <t>6GR1</t>
  </si>
  <si>
    <t>Flexible 14 to 19 Partnership Funding Grant 302</t>
  </si>
  <si>
    <t>6GR2</t>
  </si>
  <si>
    <t>0627</t>
  </si>
  <si>
    <t>Activity Agreement Pilot - Youth</t>
  </si>
  <si>
    <t>68YC</t>
  </si>
  <si>
    <t>Computers for Pupils Recurrent Grant 125</t>
  </si>
  <si>
    <t>6GR5</t>
  </si>
  <si>
    <t>Choice Adviser Grant 126</t>
  </si>
  <si>
    <t>6GR6</t>
  </si>
  <si>
    <t>Computers for Pupils Capital Grant 210</t>
  </si>
  <si>
    <t>6GCE</t>
  </si>
  <si>
    <t>Advocacy for Adults</t>
  </si>
  <si>
    <t>887A</t>
  </si>
  <si>
    <t>ICT Support Services</t>
  </si>
  <si>
    <t>60F1</t>
  </si>
  <si>
    <t>Contact Point Formerly ISI</t>
  </si>
  <si>
    <t>60F2</t>
  </si>
  <si>
    <t>Graphic Design Team</t>
  </si>
  <si>
    <t>0606</t>
  </si>
  <si>
    <t>0607</t>
  </si>
  <si>
    <t>0608</t>
  </si>
  <si>
    <t>0609</t>
  </si>
  <si>
    <t>GOYH Domestic Violence</t>
  </si>
  <si>
    <t>0463</t>
  </si>
  <si>
    <t>Summer Activities Project - Youth</t>
  </si>
  <si>
    <t>68YD</t>
  </si>
  <si>
    <t>Lebanese Refugees</t>
  </si>
  <si>
    <t>88LB</t>
  </si>
  <si>
    <t>60G1</t>
  </si>
  <si>
    <t>Commissioning &amp; Partnership Policy &amp; Planning</t>
  </si>
  <si>
    <t>60G2</t>
  </si>
  <si>
    <t>Commissioning &amp; Partnership</t>
  </si>
  <si>
    <t>60G3</t>
  </si>
  <si>
    <t>Net Cost of Services</t>
  </si>
  <si>
    <t>IE01</t>
  </si>
  <si>
    <t>IE02</t>
  </si>
  <si>
    <t>Financing and Investment income and expenditure</t>
  </si>
  <si>
    <t>IE03</t>
  </si>
  <si>
    <t>Adjustments to the General Fund Reserve</t>
  </si>
  <si>
    <t>IE10</t>
  </si>
  <si>
    <t>Aimhigher Grant 110b</t>
  </si>
  <si>
    <t>6GD3</t>
  </si>
  <si>
    <t>Study Support Quality Development Prog Grant 127</t>
  </si>
  <si>
    <t>6GR7</t>
  </si>
  <si>
    <t>Holiday Childcare Provision Pilot</t>
  </si>
  <si>
    <t>7023</t>
  </si>
  <si>
    <t>School Workforce Data Collection Pilots Grant 128</t>
  </si>
  <si>
    <t>6GR9</t>
  </si>
  <si>
    <t>Strategic Technologies Grant 121a</t>
  </si>
  <si>
    <t>6GR8</t>
  </si>
  <si>
    <t>U003</t>
  </si>
  <si>
    <t>60G4</t>
  </si>
  <si>
    <t>Contracts Manager C&amp;P</t>
  </si>
  <si>
    <t>60G5</t>
  </si>
  <si>
    <t>Children's Fund</t>
  </si>
  <si>
    <t>60G6</t>
  </si>
  <si>
    <t>Calderdale Multi Agency Service</t>
  </si>
  <si>
    <t>60G7</t>
  </si>
  <si>
    <t>7277</t>
  </si>
  <si>
    <t>1414</t>
  </si>
  <si>
    <t>SEN Reform Grant</t>
  </si>
  <si>
    <t>60H1</t>
  </si>
  <si>
    <t>Planning &amp; Performance</t>
  </si>
  <si>
    <t>7278</t>
  </si>
  <si>
    <t>Tuesday Club (LACE) - Children's Grant</t>
  </si>
  <si>
    <t>60H2</t>
  </si>
  <si>
    <t>0867</t>
  </si>
  <si>
    <t>Work Experience (LACE) - Connexions Grant</t>
  </si>
  <si>
    <t>60H3</t>
  </si>
  <si>
    <t>1416</t>
  </si>
  <si>
    <t>68YE</t>
  </si>
  <si>
    <t>Holiday Inclusion (Play)</t>
  </si>
  <si>
    <t>68YF</t>
  </si>
  <si>
    <t>Renaissance Community History</t>
  </si>
  <si>
    <t>1274</t>
  </si>
  <si>
    <t>Maths Roadshow</t>
  </si>
  <si>
    <t>60H6</t>
  </si>
  <si>
    <t>1275</t>
  </si>
  <si>
    <t>Transition Information</t>
  </si>
  <si>
    <t>6GTI</t>
  </si>
  <si>
    <t>Community Safety Strategic Grant</t>
  </si>
  <si>
    <t>0464</t>
  </si>
  <si>
    <t>U201</t>
  </si>
  <si>
    <t>Cohesion and PVE Area Based Grant</t>
  </si>
  <si>
    <t>4029</t>
  </si>
  <si>
    <t>7246</t>
  </si>
  <si>
    <t>8660</t>
  </si>
  <si>
    <t>DSG Increase in pupils</t>
  </si>
  <si>
    <t>701N</t>
  </si>
  <si>
    <t>7268</t>
  </si>
  <si>
    <t>PRG Alcohol Harm Reduction</t>
  </si>
  <si>
    <t>0417</t>
  </si>
  <si>
    <t>PRG Progressing Community Cohesion</t>
  </si>
  <si>
    <t>4030</t>
  </si>
  <si>
    <t>ICT in Schools Grant 121a</t>
  </si>
  <si>
    <t>6GD8</t>
  </si>
  <si>
    <t>Up Front CXS Transition</t>
  </si>
  <si>
    <t>60G8</t>
  </si>
  <si>
    <t>Leadership &amp; Management Development</t>
  </si>
  <si>
    <t>8659</t>
  </si>
  <si>
    <t>5616</t>
  </si>
  <si>
    <t>6HCA</t>
  </si>
  <si>
    <t>6HCB</t>
  </si>
  <si>
    <t>6HCC</t>
  </si>
  <si>
    <t>6HCD</t>
  </si>
  <si>
    <t>6HCE</t>
  </si>
  <si>
    <t>6HD3</t>
  </si>
  <si>
    <t>6HD8</t>
  </si>
  <si>
    <t>6HDA</t>
  </si>
  <si>
    <t>6HDG</t>
  </si>
  <si>
    <t>6HDH</t>
  </si>
  <si>
    <t>6HDI</t>
  </si>
  <si>
    <t>6HDJ</t>
  </si>
  <si>
    <t>6HDL</t>
  </si>
  <si>
    <t>6HDM</t>
  </si>
  <si>
    <t>6HDN</t>
  </si>
  <si>
    <t>6HDU</t>
  </si>
  <si>
    <t>6HDZ</t>
  </si>
  <si>
    <t>6HR1</t>
  </si>
  <si>
    <t>6HR2</t>
  </si>
  <si>
    <t>6HR5</t>
  </si>
  <si>
    <t>6HR6</t>
  </si>
  <si>
    <t>6HR7</t>
  </si>
  <si>
    <t>6HR8</t>
  </si>
  <si>
    <t>6HR9</t>
  </si>
  <si>
    <t>6HRA</t>
  </si>
  <si>
    <t>6HRB</t>
  </si>
  <si>
    <t>6HRC</t>
  </si>
  <si>
    <t>6HRD</t>
  </si>
  <si>
    <t>6HRE</t>
  </si>
  <si>
    <t>6HRF</t>
  </si>
  <si>
    <t>6HRG</t>
  </si>
  <si>
    <t>6HRI</t>
  </si>
  <si>
    <t>6HRJ</t>
  </si>
  <si>
    <t>6HRL</t>
  </si>
  <si>
    <t>6HRM</t>
  </si>
  <si>
    <t>Primary National Strategies Grant 112</t>
  </si>
  <si>
    <t>6HRQ</t>
  </si>
  <si>
    <t>Secondary Strategies Grant 113</t>
  </si>
  <si>
    <t>6HRR</t>
  </si>
  <si>
    <t>6HRS</t>
  </si>
  <si>
    <t>6HRT</t>
  </si>
  <si>
    <t>6HRU</t>
  </si>
  <si>
    <t>Education Health Partnerships Grant 117</t>
  </si>
  <si>
    <t>6HRV</t>
  </si>
  <si>
    <t>6HRW</t>
  </si>
  <si>
    <t>6HRX</t>
  </si>
  <si>
    <t>6HRY</t>
  </si>
  <si>
    <t>Transition Information for Parents</t>
  </si>
  <si>
    <t>6HTI</t>
  </si>
  <si>
    <t>SF Receipts 2007-08</t>
  </si>
  <si>
    <t>6HZZ</t>
  </si>
  <si>
    <t>0466</t>
  </si>
  <si>
    <t>Developing Local Provision</t>
  </si>
  <si>
    <t>60H7</t>
  </si>
  <si>
    <t>Contingency</t>
  </si>
  <si>
    <t>U020</t>
  </si>
  <si>
    <t>Walking to Schools Initiatives Grant 303</t>
  </si>
  <si>
    <t>6HD4</t>
  </si>
  <si>
    <t>Risk Management - Recruitment and Development</t>
  </si>
  <si>
    <t>60A2</t>
  </si>
  <si>
    <t>General Duty on Sust Travel to School Grant 304</t>
  </si>
  <si>
    <t>6HR4</t>
  </si>
  <si>
    <t>Think Family Grant - Parenting Experts</t>
  </si>
  <si>
    <t>60G9</t>
  </si>
  <si>
    <t>FLLN LSC Grant CAL</t>
  </si>
  <si>
    <t>68C1</t>
  </si>
  <si>
    <t>Wider Family Learning LSC Grant CAL</t>
  </si>
  <si>
    <t>68C2</t>
  </si>
  <si>
    <t>Holding Account CAL</t>
  </si>
  <si>
    <t>68C4</t>
  </si>
  <si>
    <t>SFL Curriculum Staff CAL</t>
  </si>
  <si>
    <t>68C5</t>
  </si>
  <si>
    <t>Resources CAL</t>
  </si>
  <si>
    <t>68C6</t>
  </si>
  <si>
    <t>Teaching Support Staff CAL</t>
  </si>
  <si>
    <t>68C7</t>
  </si>
  <si>
    <t>Management CAL</t>
  </si>
  <si>
    <t>68CA</t>
  </si>
  <si>
    <t>68CB</t>
  </si>
  <si>
    <t>Community Learning Staff CAL</t>
  </si>
  <si>
    <t>68CC</t>
  </si>
  <si>
    <t>LD Curriculum Staff CAL</t>
  </si>
  <si>
    <t>68CD</t>
  </si>
  <si>
    <t>CCT Curriculum Staff CAL</t>
  </si>
  <si>
    <t>68CE</t>
  </si>
  <si>
    <t>EN Curriculum Staff CAL</t>
  </si>
  <si>
    <t>68CF</t>
  </si>
  <si>
    <t>MFL Curriculum Staff CAL</t>
  </si>
  <si>
    <t>68CG</t>
  </si>
  <si>
    <t>Arts &amp; Crafts Curriculum Staff CAL</t>
  </si>
  <si>
    <t>68CH</t>
  </si>
  <si>
    <t>Todmorden Buildings CAL</t>
  </si>
  <si>
    <t>68CN</t>
  </si>
  <si>
    <t>Halifax Horton House Buildings CAL</t>
  </si>
  <si>
    <t>68CR</t>
  </si>
  <si>
    <t>Brighouse Buildings CAL</t>
  </si>
  <si>
    <t>68CY</t>
  </si>
  <si>
    <t>68D1</t>
  </si>
  <si>
    <t>68D2</t>
  </si>
  <si>
    <t>Adult Safeguarding Funding</t>
  </si>
  <si>
    <t>68D4</t>
  </si>
  <si>
    <t>68D5</t>
  </si>
  <si>
    <t>68D6</t>
  </si>
  <si>
    <t>68D7</t>
  </si>
  <si>
    <t>68DA</t>
  </si>
  <si>
    <t>68DB</t>
  </si>
  <si>
    <t>Rate requirement</t>
  </si>
  <si>
    <t>6H79</t>
  </si>
  <si>
    <t>Early Years Provision - Hebden Bridge &amp; Todmorden</t>
  </si>
  <si>
    <t>70E1</t>
  </si>
  <si>
    <t>Child &amp; Family Health - Hebden Bridge &amp; Todmorden</t>
  </si>
  <si>
    <t>70H1</t>
  </si>
  <si>
    <t>Family Support - Hebden Bridge &amp; Todmorden</t>
  </si>
  <si>
    <t>70F1</t>
  </si>
  <si>
    <t>68DC</t>
  </si>
  <si>
    <t>68DD</t>
  </si>
  <si>
    <t>68DE</t>
  </si>
  <si>
    <t>68DF</t>
  </si>
  <si>
    <t>68DG</t>
  </si>
  <si>
    <t>68DH</t>
  </si>
  <si>
    <t>68DN</t>
  </si>
  <si>
    <t>68DR</t>
  </si>
  <si>
    <t>68DY</t>
  </si>
  <si>
    <t>FLLN LSC Grant CAL 2010/11</t>
  </si>
  <si>
    <t>68E1</t>
  </si>
  <si>
    <t>Wider Family Learning LSC Grant CAL 2010/11</t>
  </si>
  <si>
    <t>68E2</t>
  </si>
  <si>
    <t>Use of reserve</t>
  </si>
  <si>
    <t>7078</t>
  </si>
  <si>
    <t>Adult Safeguarding Funding 2010/11</t>
  </si>
  <si>
    <t>68E4</t>
  </si>
  <si>
    <t>SFL Curriculum Staff CAL 2010/11</t>
  </si>
  <si>
    <t>68E5</t>
  </si>
  <si>
    <t>Resources CAL 2010/11</t>
  </si>
  <si>
    <t>68E6</t>
  </si>
  <si>
    <t>Teaching Support Staff CAL 2010/11</t>
  </si>
  <si>
    <t>68E7</t>
  </si>
  <si>
    <t>Management CAL 2010/11</t>
  </si>
  <si>
    <t>68EA</t>
  </si>
  <si>
    <t>68EB</t>
  </si>
  <si>
    <t>Community Learning Staff CAL 2010/11</t>
  </si>
  <si>
    <t>68EC</t>
  </si>
  <si>
    <t>LD Curriculum Staff CAL 2010/11</t>
  </si>
  <si>
    <t>68ED</t>
  </si>
  <si>
    <t>CCT Curriculum Staff CAL 2010/11</t>
  </si>
  <si>
    <t>68EE</t>
  </si>
  <si>
    <t>EN Curriculum Staff CAL 2010/11</t>
  </si>
  <si>
    <t>68EF</t>
  </si>
  <si>
    <t>MFL Curriculum Staff CAL 2010/11</t>
  </si>
  <si>
    <t>68EG</t>
  </si>
  <si>
    <t>Arts &amp; Crafts Curriculum Staff CAL 2010/11</t>
  </si>
  <si>
    <t>68EH</t>
  </si>
  <si>
    <t>68EN</t>
  </si>
  <si>
    <t>68ER</t>
  </si>
  <si>
    <t>68EY</t>
  </si>
  <si>
    <t>7024</t>
  </si>
  <si>
    <t>7A79</t>
  </si>
  <si>
    <t>6G79</t>
  </si>
  <si>
    <t>SSCF Additional Neighbourhood Element 07/08</t>
  </si>
  <si>
    <t>0474</t>
  </si>
  <si>
    <t>6HRN</t>
  </si>
  <si>
    <t>Computers for Pupils Recurrent Grant 210</t>
  </si>
  <si>
    <t>6HD5</t>
  </si>
  <si>
    <t>YJB Summer College 07/08</t>
  </si>
  <si>
    <t>0453</t>
  </si>
  <si>
    <t>Appropriations and funding requirement</t>
  </si>
  <si>
    <t>IE79</t>
  </si>
  <si>
    <t>SIS Stationery</t>
  </si>
  <si>
    <t>60A4</t>
  </si>
  <si>
    <t>14-19 Diploma Delivery Grant 205a Social Health</t>
  </si>
  <si>
    <t>6HCF</t>
  </si>
  <si>
    <t>14-19 Engagement Programme Grant 124</t>
  </si>
  <si>
    <t>6HRK</t>
  </si>
  <si>
    <t>Extended Rights to Free Travel Grant 305</t>
  </si>
  <si>
    <t>6HRP</t>
  </si>
  <si>
    <t>Targeted Improvement Grant 104</t>
  </si>
  <si>
    <t>6HRH</t>
  </si>
  <si>
    <t>SWiS - Support Work in Schools Qualifications</t>
  </si>
  <si>
    <t>60B2</t>
  </si>
  <si>
    <t>Music Service Fundraising</t>
  </si>
  <si>
    <t>60J1</t>
  </si>
  <si>
    <t>68CU</t>
  </si>
  <si>
    <t>Safer Recruitment in Calderdale Schools</t>
  </si>
  <si>
    <t>60C2</t>
  </si>
  <si>
    <t>Sowerby Bridge Buildings CAL</t>
  </si>
  <si>
    <t>68CM</t>
  </si>
  <si>
    <t>Making Good Progress Pilot Grant 129</t>
  </si>
  <si>
    <t>6HRO</t>
  </si>
  <si>
    <t>6HDO</t>
  </si>
  <si>
    <t>7025</t>
  </si>
  <si>
    <t>Emotional Wellbeing Project</t>
  </si>
  <si>
    <t>60GA</t>
  </si>
  <si>
    <t>CC - Connexion</t>
  </si>
  <si>
    <t>60J2</t>
  </si>
  <si>
    <t>CC - Leading Departments</t>
  </si>
  <si>
    <t>60J3</t>
  </si>
  <si>
    <t>CC - NEET</t>
  </si>
  <si>
    <t>60J5</t>
  </si>
  <si>
    <t>CC - School Engagement</t>
  </si>
  <si>
    <t>60J8</t>
  </si>
  <si>
    <t>CC - Young Apprenticeship</t>
  </si>
  <si>
    <t>60J9</t>
  </si>
  <si>
    <t>Central Section 17</t>
  </si>
  <si>
    <t>7247</t>
  </si>
  <si>
    <t>14-19 Diploma Delivery Grant 205a Creative &amp; Media</t>
  </si>
  <si>
    <t>6HCG</t>
  </si>
  <si>
    <t>CWS / Workforce Development</t>
  </si>
  <si>
    <t>60C3</t>
  </si>
  <si>
    <t>68C8</t>
  </si>
  <si>
    <t>8631</t>
  </si>
  <si>
    <t>8632</t>
  </si>
  <si>
    <t>Attendance Management</t>
  </si>
  <si>
    <t>8633</t>
  </si>
  <si>
    <t>8634</t>
  </si>
  <si>
    <t>8635</t>
  </si>
  <si>
    <t>8655</t>
  </si>
  <si>
    <t>8636</t>
  </si>
  <si>
    <t>8625</t>
  </si>
  <si>
    <t>8637</t>
  </si>
  <si>
    <t>Learning Skills Development Fund</t>
  </si>
  <si>
    <t>60A6</t>
  </si>
  <si>
    <t>NIACE</t>
  </si>
  <si>
    <t>681X</t>
  </si>
  <si>
    <t>60S1</t>
  </si>
  <si>
    <t>60S2</t>
  </si>
  <si>
    <t>Equalities (prev on 2831)</t>
  </si>
  <si>
    <t>4031</t>
  </si>
  <si>
    <t>60GC</t>
  </si>
  <si>
    <t>E Needs Assessment</t>
  </si>
  <si>
    <t>60GD</t>
  </si>
  <si>
    <t>887L</t>
  </si>
  <si>
    <t>7238</t>
  </si>
  <si>
    <t>6JDG</t>
  </si>
  <si>
    <t>6JDH</t>
  </si>
  <si>
    <t>6JCA</t>
  </si>
  <si>
    <t>6JCC</t>
  </si>
  <si>
    <t>6JCB</t>
  </si>
  <si>
    <t>6JCJ</t>
  </si>
  <si>
    <t>6JDM</t>
  </si>
  <si>
    <t>6JDN</t>
  </si>
  <si>
    <t>07-08 Aimhigher Final Term &amp; Term 1 &amp; 2 08/09</t>
  </si>
  <si>
    <t>6JD3</t>
  </si>
  <si>
    <t>6JR4</t>
  </si>
  <si>
    <t>6JRZ</t>
  </si>
  <si>
    <t>680A</t>
  </si>
  <si>
    <t>680B</t>
  </si>
  <si>
    <t>Standards Fund Grant Income</t>
  </si>
  <si>
    <t>6JZZ</t>
  </si>
  <si>
    <t>60PB</t>
  </si>
  <si>
    <t>YOT Preventing Violent Extremism</t>
  </si>
  <si>
    <t>0454</t>
  </si>
  <si>
    <t>6JDK</t>
  </si>
  <si>
    <t>6JRK</t>
  </si>
  <si>
    <t>Progress (Including Pilot) Grant 1.5</t>
  </si>
  <si>
    <t>6JDO</t>
  </si>
  <si>
    <t>KS4 Engagement Programme Grant 1.14</t>
  </si>
  <si>
    <t>6JDY</t>
  </si>
  <si>
    <t>6JRY</t>
  </si>
  <si>
    <t>Parental Involvement - Hebden Bridge &amp; Todmorden</t>
  </si>
  <si>
    <t>70P1</t>
  </si>
  <si>
    <t>Jobcentreplus - Hebden Bridge &amp; Todmorden</t>
  </si>
  <si>
    <t>70J1</t>
  </si>
  <si>
    <t>Outreach - Hebden Bridge &amp; Todmorden</t>
  </si>
  <si>
    <t>70O1</t>
  </si>
  <si>
    <t>School Support Staff CPD</t>
  </si>
  <si>
    <t>60B3</t>
  </si>
  <si>
    <t>E-Safety</t>
  </si>
  <si>
    <t>60JB</t>
  </si>
  <si>
    <t>School Development Grant 1.1 Study Support</t>
  </si>
  <si>
    <t>6JDB</t>
  </si>
  <si>
    <t>SWiS - Parent Support Advisers (PSAs)</t>
  </si>
  <si>
    <t>60B4</t>
  </si>
  <si>
    <t>HLTA - Mathematics &amp; Science Programme</t>
  </si>
  <si>
    <t>60B5</t>
  </si>
  <si>
    <t>Putting People First</t>
  </si>
  <si>
    <t>88PP</t>
  </si>
  <si>
    <t>Institute of Customer Services (ICS)</t>
  </si>
  <si>
    <t>0848</t>
  </si>
  <si>
    <t>701A</t>
  </si>
  <si>
    <t>0456</t>
  </si>
  <si>
    <t>Social &amp; Emotional Aspects of Development</t>
  </si>
  <si>
    <t>701B</t>
  </si>
  <si>
    <t>EY Music Project</t>
  </si>
  <si>
    <t>60A7</t>
  </si>
  <si>
    <t>1672</t>
  </si>
  <si>
    <t>8652</t>
  </si>
  <si>
    <t>National Challenge Schools Devolved</t>
  </si>
  <si>
    <t>6JD7</t>
  </si>
  <si>
    <t>National Challenge Retained</t>
  </si>
  <si>
    <t>6JR7</t>
  </si>
  <si>
    <t>C &amp; P - Participation Strategy</t>
  </si>
  <si>
    <t>60GH</t>
  </si>
  <si>
    <t>6KZZ</t>
  </si>
  <si>
    <t>Early Years Extension</t>
  </si>
  <si>
    <t>6KRK</t>
  </si>
  <si>
    <t>Domestic Abuse</t>
  </si>
  <si>
    <t>60GK</t>
  </si>
  <si>
    <t>0641</t>
  </si>
  <si>
    <t>Holy Trinity Academy Holding Account</t>
  </si>
  <si>
    <t>60A8</t>
  </si>
  <si>
    <t>Piece Hall Development Project</t>
  </si>
  <si>
    <t>1247</t>
  </si>
  <si>
    <t>Education Business Links</t>
  </si>
  <si>
    <t>60JC</t>
  </si>
  <si>
    <t>Extended Schools Grant 1.6a Disadvantage Subsidy</t>
  </si>
  <si>
    <t>6KDP</t>
  </si>
  <si>
    <t>RCCO from all Directorates</t>
  </si>
  <si>
    <t>U004</t>
  </si>
  <si>
    <t>Dummy CC</t>
  </si>
  <si>
    <t>8213</t>
  </si>
  <si>
    <t>68T1</t>
  </si>
  <si>
    <t>68T2</t>
  </si>
  <si>
    <t>Restorative Justice</t>
  </si>
  <si>
    <t>68T3</t>
  </si>
  <si>
    <t>68T4</t>
  </si>
  <si>
    <t>68T5</t>
  </si>
  <si>
    <t>68T6</t>
  </si>
  <si>
    <t>68T7</t>
  </si>
  <si>
    <t>School Standards Grant (Personalisation) (OSSGP)</t>
  </si>
  <si>
    <t>6KSP</t>
  </si>
  <si>
    <t>School Standards Grant (OSSG)</t>
  </si>
  <si>
    <t>6KSS</t>
  </si>
  <si>
    <t>884A</t>
  </si>
  <si>
    <t>884B</t>
  </si>
  <si>
    <t>68D3</t>
  </si>
  <si>
    <t>68T8</t>
  </si>
  <si>
    <t>68T9</t>
  </si>
  <si>
    <t>68T0</t>
  </si>
  <si>
    <t>Pennine Housing CSpace</t>
  </si>
  <si>
    <t>68TA</t>
  </si>
  <si>
    <t>68TB</t>
  </si>
  <si>
    <t>Summer University</t>
  </si>
  <si>
    <t>68TC</t>
  </si>
  <si>
    <t>Home Access to Targeted Groups</t>
  </si>
  <si>
    <t>6JCK</t>
  </si>
  <si>
    <t>0457</t>
  </si>
  <si>
    <t>6J79</t>
  </si>
  <si>
    <t>5263</t>
  </si>
  <si>
    <t>Child Sexual Exploitation Contract</t>
  </si>
  <si>
    <t>60GL</t>
  </si>
  <si>
    <t>YJB Summer College</t>
  </si>
  <si>
    <t>68TD</t>
  </si>
  <si>
    <t>884M</t>
  </si>
  <si>
    <t>Supp People Admin of Scheme</t>
  </si>
  <si>
    <t>884L</t>
  </si>
  <si>
    <t>YP Substance Abuse</t>
  </si>
  <si>
    <t>883A</t>
  </si>
  <si>
    <t>883B</t>
  </si>
  <si>
    <t>DAT Home Office Support Grant</t>
  </si>
  <si>
    <t>883C</t>
  </si>
  <si>
    <t>883D</t>
  </si>
  <si>
    <t>1020</t>
  </si>
  <si>
    <t>Somerset House (prev on 8012)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</si>
  <si>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</si>
  <si>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</si>
  <si>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</si>
  <si>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</si>
  <si>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</si>
  <si>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</si>
  <si>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</si>
  <si>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</si>
  <si>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</si>
  <si>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</si>
  <si>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0408</t>
  </si>
  <si>
    <t>Catering Traded Services</t>
  </si>
  <si>
    <t>9871</t>
  </si>
  <si>
    <t>Retained Housing</t>
  </si>
  <si>
    <t>5261</t>
  </si>
  <si>
    <t>702H</t>
  </si>
  <si>
    <t>702E</t>
  </si>
  <si>
    <t>702P</t>
  </si>
  <si>
    <t>702A</t>
  </si>
  <si>
    <t>Every Child a Talker</t>
  </si>
  <si>
    <t>702M</t>
  </si>
  <si>
    <t>Making Good Progress (including Pilot) Grant 1.5</t>
  </si>
  <si>
    <t>6KRO</t>
  </si>
  <si>
    <t>C &amp; P -Anti Bullying Co-ordinator</t>
  </si>
  <si>
    <t>60GJ</t>
  </si>
  <si>
    <t>6KDB</t>
  </si>
  <si>
    <t>Ripponden Childrens' Centre</t>
  </si>
  <si>
    <t>702R</t>
  </si>
  <si>
    <t>702Y</t>
  </si>
  <si>
    <t>Repossessions Prevention Fund</t>
  </si>
  <si>
    <t>5262</t>
  </si>
  <si>
    <t>60E2</t>
  </si>
  <si>
    <t>Town Centre Ambassadors</t>
  </si>
  <si>
    <t>0458</t>
  </si>
  <si>
    <t>Riverside Park Project</t>
  </si>
  <si>
    <t>0642</t>
  </si>
  <si>
    <t>883E</t>
  </si>
  <si>
    <t>883F</t>
  </si>
  <si>
    <t>Regional Group - Centre of Excellence  </t>
  </si>
  <si>
    <t>884R</t>
  </si>
  <si>
    <t>Women with no Recourse to Public Funds </t>
  </si>
  <si>
    <t>884W</t>
  </si>
  <si>
    <t>1038</t>
  </si>
  <si>
    <t>0478</t>
  </si>
  <si>
    <t>3611</t>
  </si>
  <si>
    <t>Communications / ICT</t>
  </si>
  <si>
    <t>885C</t>
  </si>
  <si>
    <t>Safer Schools</t>
  </si>
  <si>
    <t>60JD</t>
  </si>
  <si>
    <t>Elland Library (Feasibility Study)</t>
  </si>
  <si>
    <t>0614</t>
  </si>
  <si>
    <t>FLIF LSC Grant CAL 2010/11</t>
  </si>
  <si>
    <t>68E3</t>
  </si>
  <si>
    <t>Staff Development CAL 2010/11</t>
  </si>
  <si>
    <t>68EU</t>
  </si>
  <si>
    <t>Externally funded projects 2010/11</t>
  </si>
  <si>
    <t>68EZ</t>
  </si>
  <si>
    <t>Making Good Progress Grant 1.5</t>
  </si>
  <si>
    <t>6LDO</t>
  </si>
  <si>
    <t>2A40</t>
  </si>
  <si>
    <t>6MDA</t>
  </si>
  <si>
    <t>6MDB</t>
  </si>
  <si>
    <t>EMAG Retention</t>
  </si>
  <si>
    <t>6MDC</t>
  </si>
  <si>
    <t>Advanced Skills Teacher</t>
  </si>
  <si>
    <t>6MDD</t>
  </si>
  <si>
    <t>National Strategies - Primary and Secondary</t>
  </si>
  <si>
    <t>6MDE</t>
  </si>
  <si>
    <t>One to One Tuition</t>
  </si>
  <si>
    <t>6MDF</t>
  </si>
  <si>
    <t>Study Support</t>
  </si>
  <si>
    <t>6MDG</t>
  </si>
  <si>
    <t>Diplomas</t>
  </si>
  <si>
    <t>6MDH</t>
  </si>
  <si>
    <t>Other Schools SDG</t>
  </si>
  <si>
    <t>6MDI</t>
  </si>
  <si>
    <t>OSCArena</t>
  </si>
  <si>
    <t>0259</t>
  </si>
  <si>
    <t>Child sex exploitation</t>
  </si>
  <si>
    <t>60GN</t>
  </si>
  <si>
    <t>Rural Bus Subsidy</t>
  </si>
  <si>
    <t>5623</t>
  </si>
  <si>
    <t>68FY</t>
  </si>
  <si>
    <t>Externally Funded Projects CAL 2011/12</t>
  </si>
  <si>
    <t>68FZ</t>
  </si>
  <si>
    <t>68FA</t>
  </si>
  <si>
    <t>Admin Support 2011/12</t>
  </si>
  <si>
    <t>68FB</t>
  </si>
  <si>
    <t>Community Learning Staff CAL 2011/12</t>
  </si>
  <si>
    <t>68FC</t>
  </si>
  <si>
    <t>68FD</t>
  </si>
  <si>
    <t>CCT Curriculum Staff CAL 2011/12</t>
  </si>
  <si>
    <t>68FE</t>
  </si>
  <si>
    <t>EN Curriculum Staff CAL 2011/12</t>
  </si>
  <si>
    <t>68FF</t>
  </si>
  <si>
    <t>MFL Curriculum Staff CAL 2011/12</t>
  </si>
  <si>
    <t>68FG</t>
  </si>
  <si>
    <t>68FH</t>
  </si>
  <si>
    <t>68FN</t>
  </si>
  <si>
    <t>Halifax Horton House Buildings CAL 2011/12</t>
  </si>
  <si>
    <t>68FR</t>
  </si>
  <si>
    <t>Staff Development CAL 2011/12</t>
  </si>
  <si>
    <t>68FU</t>
  </si>
  <si>
    <t>FLNN LSC Grant CAL 2011/12</t>
  </si>
  <si>
    <t>68F1</t>
  </si>
  <si>
    <t>Wider Family Learning LSC grant CAL 2011/12</t>
  </si>
  <si>
    <t>68F2</t>
  </si>
  <si>
    <t>FLIF LSC Grant CAL 2011/12</t>
  </si>
  <si>
    <t>68F3</t>
  </si>
  <si>
    <t>Teaching Support Staff CAL 2011/12</t>
  </si>
  <si>
    <t>68F7</t>
  </si>
  <si>
    <t>NLDC Grant CAL 2011/12</t>
  </si>
  <si>
    <t>68F8</t>
  </si>
  <si>
    <t>68F9</t>
  </si>
  <si>
    <t>Adult Safeguarding Funding 2011/12</t>
  </si>
  <si>
    <t>68F4</t>
  </si>
  <si>
    <t>68F5</t>
  </si>
  <si>
    <t>Resources CAL 2011/12</t>
  </si>
  <si>
    <t>68F6</t>
  </si>
  <si>
    <t>Todmorden  Sports Centre Cafe and Catering</t>
  </si>
  <si>
    <t>9244</t>
  </si>
  <si>
    <t>Additional Standards Fund September 2011</t>
  </si>
  <si>
    <t>6MDJ</t>
  </si>
  <si>
    <t>0419</t>
  </si>
  <si>
    <t>U202</t>
  </si>
  <si>
    <t>CAL Income 2011/12</t>
  </si>
  <si>
    <t>68FT</t>
  </si>
  <si>
    <t>St Catherine's Closure Costs</t>
  </si>
  <si>
    <t>60E3</t>
  </si>
  <si>
    <t>Family Learning - School Provision 2011/12</t>
  </si>
  <si>
    <t>68FK</t>
  </si>
  <si>
    <t>Museum Minded Project</t>
  </si>
  <si>
    <t>1227</t>
  </si>
  <si>
    <t>Bankfield Projects</t>
  </si>
  <si>
    <t>1228</t>
  </si>
  <si>
    <t>8641</t>
  </si>
  <si>
    <t>8642</t>
  </si>
  <si>
    <t>8643</t>
  </si>
  <si>
    <t>8644</t>
  </si>
  <si>
    <t>IN00</t>
  </si>
  <si>
    <t>Insurance App</t>
  </si>
  <si>
    <t>IN79</t>
  </si>
  <si>
    <t>0470</t>
  </si>
  <si>
    <t>Highway Works</t>
  </si>
  <si>
    <t>5621</t>
  </si>
  <si>
    <t>0644</t>
  </si>
  <si>
    <t>1229</t>
  </si>
  <si>
    <t>5420</t>
  </si>
  <si>
    <t>7269</t>
  </si>
  <si>
    <t>Independent Visitor Scheme</t>
  </si>
  <si>
    <t>60GV</t>
  </si>
  <si>
    <t>LABGI - Business Growth Calderdale</t>
  </si>
  <si>
    <t>164R</t>
  </si>
  <si>
    <t>6M79</t>
  </si>
  <si>
    <t>60LT</t>
  </si>
  <si>
    <t>68G1</t>
  </si>
  <si>
    <t>68G2</t>
  </si>
  <si>
    <t>FLIF LSC grant CAL 2012/13</t>
  </si>
  <si>
    <t>68G3</t>
  </si>
  <si>
    <t>Adult Safeguarding Funding 2012/13</t>
  </si>
  <si>
    <t>68G4</t>
  </si>
  <si>
    <t>68G5</t>
  </si>
  <si>
    <t>Incorrect cost centre</t>
  </si>
  <si>
    <t>6DMO</t>
  </si>
  <si>
    <t>2A29</t>
  </si>
  <si>
    <t>2A30</t>
  </si>
  <si>
    <t>2A31</t>
  </si>
  <si>
    <t>2A32</t>
  </si>
  <si>
    <t>2A33</t>
  </si>
  <si>
    <t>Homeworking</t>
  </si>
  <si>
    <t>2A35</t>
  </si>
  <si>
    <t>2A37</t>
  </si>
  <si>
    <t>E-Government Phase 3</t>
  </si>
  <si>
    <t>2A39</t>
  </si>
  <si>
    <t>2A3A</t>
  </si>
  <si>
    <t>Flexible Working</t>
  </si>
  <si>
    <t>2A3B</t>
  </si>
  <si>
    <t>2A3C</t>
  </si>
  <si>
    <t>Contact Centre</t>
  </si>
  <si>
    <t>2A3D</t>
  </si>
  <si>
    <t>2A3E</t>
  </si>
  <si>
    <t>Self Directed Support</t>
  </si>
  <si>
    <t>884D</t>
  </si>
  <si>
    <t>Making good Progress Grant 1.5 (09)</t>
  </si>
  <si>
    <t>6KDO</t>
  </si>
  <si>
    <t>603S</t>
  </si>
  <si>
    <t>KS4 Engagement Programme</t>
  </si>
  <si>
    <t>6KRY</t>
  </si>
  <si>
    <t>9035</t>
  </si>
  <si>
    <t>9036</t>
  </si>
  <si>
    <t>9037</t>
  </si>
  <si>
    <t>9038</t>
  </si>
  <si>
    <t>Primary Capital</t>
  </si>
  <si>
    <t>6KCE</t>
  </si>
  <si>
    <t>Diploma Capital</t>
  </si>
  <si>
    <t>6KCF</t>
  </si>
  <si>
    <t>Modernisation of Kitchens Capital</t>
  </si>
  <si>
    <t>6KCG</t>
  </si>
  <si>
    <t>B2E</t>
  </si>
  <si>
    <t>161D</t>
  </si>
  <si>
    <t>Early Years Extension of Entitlement</t>
  </si>
  <si>
    <t>6LRK</t>
  </si>
  <si>
    <t>2012 - Visitor Experience</t>
  </si>
  <si>
    <t>1277</t>
  </si>
  <si>
    <t>6LDB</t>
  </si>
  <si>
    <t>Secondary Review</t>
  </si>
  <si>
    <t>60A9</t>
  </si>
  <si>
    <t>7226</t>
  </si>
  <si>
    <t>7227</t>
  </si>
  <si>
    <t>7228</t>
  </si>
  <si>
    <t>7229</t>
  </si>
  <si>
    <t>7249</t>
  </si>
  <si>
    <t>Bdgt Council 2010 Corp Assets/ Facilities Man. Sav</t>
  </si>
  <si>
    <t>5874</t>
  </si>
  <si>
    <t>KS4 Engagement -Foundation Learning</t>
  </si>
  <si>
    <t>6LDY</t>
  </si>
  <si>
    <t>2211</t>
  </si>
  <si>
    <t>Taxation and non specific grant income</t>
  </si>
  <si>
    <t>IE09</t>
  </si>
  <si>
    <t>164P</t>
  </si>
  <si>
    <t>Cultural and Related Services</t>
  </si>
  <si>
    <t>302C</t>
  </si>
  <si>
    <t>Planning services</t>
  </si>
  <si>
    <t>302P</t>
  </si>
  <si>
    <t>environment and Regulation Services</t>
  </si>
  <si>
    <t>302E</t>
  </si>
  <si>
    <t>70TF</t>
  </si>
  <si>
    <t>CAL income 2012/13</t>
  </si>
  <si>
    <t>68GT</t>
  </si>
  <si>
    <t>3016</t>
  </si>
  <si>
    <t>Flooding 21 June 2012</t>
  </si>
  <si>
    <t>56FL</t>
  </si>
  <si>
    <t>68G6</t>
  </si>
  <si>
    <t>68G7</t>
  </si>
  <si>
    <t>68G8</t>
  </si>
  <si>
    <t>68G9</t>
  </si>
  <si>
    <t>68GA</t>
  </si>
  <si>
    <t>68GB</t>
  </si>
  <si>
    <t>68GC</t>
  </si>
  <si>
    <t>68GD</t>
  </si>
  <si>
    <t>CCT Curriculum Staff CAL 2012/13</t>
  </si>
  <si>
    <t>68GE</t>
  </si>
  <si>
    <t>68GF</t>
  </si>
  <si>
    <t>68GG</t>
  </si>
  <si>
    <t>68GH</t>
  </si>
  <si>
    <t>68GK</t>
  </si>
  <si>
    <t>68GN</t>
  </si>
  <si>
    <t>68GR</t>
  </si>
  <si>
    <t>68GU</t>
  </si>
  <si>
    <t>68GY</t>
  </si>
  <si>
    <t>Externally Funded Projects CAL 2012/13</t>
  </si>
  <si>
    <t>68GZ</t>
  </si>
  <si>
    <t>60PR</t>
  </si>
  <si>
    <t>7263</t>
  </si>
  <si>
    <t>5421</t>
  </si>
  <si>
    <t>Canal Connections - HLF</t>
  </si>
  <si>
    <t>1609</t>
  </si>
  <si>
    <t>164S</t>
  </si>
  <si>
    <t>52IQ</t>
  </si>
  <si>
    <t>68H1</t>
  </si>
  <si>
    <t>68H2</t>
  </si>
  <si>
    <t>68H4</t>
  </si>
  <si>
    <t>68H5</t>
  </si>
  <si>
    <t>68H6</t>
  </si>
  <si>
    <t>68H7</t>
  </si>
  <si>
    <t>68H8</t>
  </si>
  <si>
    <t>68H9</t>
  </si>
  <si>
    <t>68HA</t>
  </si>
  <si>
    <t>68HB</t>
  </si>
  <si>
    <t>68HC</t>
  </si>
  <si>
    <t>68HD</t>
  </si>
  <si>
    <t>68HF</t>
  </si>
  <si>
    <t>68HG</t>
  </si>
  <si>
    <t>68HH</t>
  </si>
  <si>
    <t>68HK</t>
  </si>
  <si>
    <t>68HN</t>
  </si>
  <si>
    <t>68HR</t>
  </si>
  <si>
    <t>CAL income 2013/14</t>
  </si>
  <si>
    <t>68HT</t>
  </si>
  <si>
    <t>68HU</t>
  </si>
  <si>
    <t>68HY</t>
  </si>
  <si>
    <t>2664</t>
  </si>
  <si>
    <t>4421</t>
  </si>
  <si>
    <t>4668</t>
  </si>
  <si>
    <t>E239</t>
  </si>
  <si>
    <t>886C</t>
  </si>
  <si>
    <t>Apprentices</t>
  </si>
  <si>
    <t>0643</t>
  </si>
  <si>
    <t>Improvement &amp; Quality</t>
  </si>
  <si>
    <t>885A</t>
  </si>
  <si>
    <t>1039</t>
  </si>
  <si>
    <t>Calderdale Talkback (prev on 2857)</t>
  </si>
  <si>
    <t>4057</t>
  </si>
  <si>
    <t>4061</t>
  </si>
  <si>
    <t>2A90</t>
  </si>
  <si>
    <t>2A95</t>
  </si>
  <si>
    <t>2A61</t>
  </si>
  <si>
    <t>2A22</t>
  </si>
  <si>
    <t>2A23</t>
  </si>
  <si>
    <t>2660</t>
  </si>
  <si>
    <t>2661</t>
  </si>
  <si>
    <t>2662</t>
  </si>
  <si>
    <t>2663</t>
  </si>
  <si>
    <t>884C</t>
  </si>
  <si>
    <t>National Challenge 1.15</t>
  </si>
  <si>
    <t>6KD7</t>
  </si>
  <si>
    <t>6KR7</t>
  </si>
  <si>
    <t>River Calder Biodiversity Project</t>
  </si>
  <si>
    <t>023A</t>
  </si>
  <si>
    <t>Research Projects</t>
  </si>
  <si>
    <t>4062</t>
  </si>
  <si>
    <t>Budget Council Growth and Savings February 2010</t>
  </si>
  <si>
    <t>60S3</t>
  </si>
  <si>
    <t>Net Change to General Rate Fund</t>
  </si>
  <si>
    <t>U279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</si>
  <si>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</si>
  <si>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</si>
  <si>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</si>
  <si>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</si>
  <si>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</si>
  <si>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</si>
  <si>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</si>
  <si>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</si>
  <si>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</si>
  <si>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9031</t>
  </si>
  <si>
    <t>9032</t>
  </si>
  <si>
    <t>9033</t>
  </si>
  <si>
    <t>2A79</t>
  </si>
  <si>
    <t>9034</t>
  </si>
  <si>
    <t>Reservoir Project</t>
  </si>
  <si>
    <t>0409</t>
  </si>
  <si>
    <t>Specialist Schools Capital</t>
  </si>
  <si>
    <t>6KCD</t>
  </si>
  <si>
    <t>9041</t>
  </si>
  <si>
    <t>9042</t>
  </si>
  <si>
    <t>9044</t>
  </si>
  <si>
    <t>Jerusalem Farm - Barn</t>
  </si>
  <si>
    <t>9043</t>
  </si>
  <si>
    <t>2A34</t>
  </si>
  <si>
    <t>Making good Progress  Grant 1.5</t>
  </si>
  <si>
    <t>6LRO</t>
  </si>
  <si>
    <t>60LS</t>
  </si>
  <si>
    <t>6LZZ</t>
  </si>
  <si>
    <t>6LSP</t>
  </si>
  <si>
    <t>6LSS</t>
  </si>
  <si>
    <t>National Challenge 1.15 (10)</t>
  </si>
  <si>
    <t>6LD7</t>
  </si>
  <si>
    <t>6LR7</t>
  </si>
  <si>
    <t>3679</t>
  </si>
  <si>
    <t>6K79</t>
  </si>
  <si>
    <t>8651</t>
  </si>
  <si>
    <t>2A36</t>
  </si>
  <si>
    <t>Wesley court Buildings</t>
  </si>
  <si>
    <t>9039</t>
  </si>
  <si>
    <t>Extended Schools Grant Subsidy 1.6a</t>
  </si>
  <si>
    <t>6LDP</t>
  </si>
  <si>
    <t>1031</t>
  </si>
  <si>
    <t>60GM</t>
  </si>
  <si>
    <t>462M</t>
  </si>
  <si>
    <t>2A38</t>
  </si>
  <si>
    <t>9045</t>
  </si>
  <si>
    <t>0849</t>
  </si>
  <si>
    <t>Budget Savings 2011/12</t>
  </si>
  <si>
    <t>60S4</t>
  </si>
  <si>
    <t>1040</t>
  </si>
  <si>
    <t>N&amp;CE Transformation</t>
  </si>
  <si>
    <t>0418</t>
  </si>
  <si>
    <t>Transfers for centralisation of budgets</t>
  </si>
  <si>
    <t>60S5</t>
  </si>
  <si>
    <t>6M90</t>
  </si>
  <si>
    <t>6M95</t>
  </si>
  <si>
    <t>9046</t>
  </si>
  <si>
    <t>ABABFBUR</t>
  </si>
  <si>
    <t>IE20</t>
  </si>
  <si>
    <t>6L79</t>
  </si>
  <si>
    <t>703H</t>
  </si>
  <si>
    <t>703Y</t>
  </si>
  <si>
    <t>703E</t>
  </si>
  <si>
    <t>703P</t>
  </si>
  <si>
    <t>164T</t>
  </si>
  <si>
    <t>8661</t>
  </si>
  <si>
    <t>Le Grand Depart (Tour De France)</t>
  </si>
  <si>
    <t>56GD</t>
  </si>
  <si>
    <t>8646</t>
  </si>
  <si>
    <t>1472</t>
  </si>
  <si>
    <t>4017</t>
  </si>
  <si>
    <t>4050</t>
  </si>
  <si>
    <t>4430</t>
  </si>
  <si>
    <t>60M0</t>
  </si>
  <si>
    <t>68CV</t>
  </si>
  <si>
    <t>Family Intervention Team - Early Years</t>
  </si>
  <si>
    <t>701E</t>
  </si>
  <si>
    <t>70IA</t>
  </si>
  <si>
    <t>7612</t>
  </si>
  <si>
    <t>8074</t>
  </si>
  <si>
    <t>8210</t>
  </si>
  <si>
    <t>8230</t>
  </si>
  <si>
    <t>8240</t>
  </si>
  <si>
    <t>8478</t>
  </si>
  <si>
    <t>164V</t>
  </si>
  <si>
    <t>0256</t>
  </si>
  <si>
    <t>7A01</t>
  </si>
  <si>
    <t>We have a Story to Tell</t>
  </si>
  <si>
    <t>0829</t>
  </si>
  <si>
    <t>5431</t>
  </si>
  <si>
    <t>5432</t>
  </si>
  <si>
    <t>5433</t>
  </si>
  <si>
    <t>52CE</t>
  </si>
  <si>
    <t>1230</t>
  </si>
  <si>
    <t>887Z</t>
  </si>
  <si>
    <t>5413</t>
  </si>
  <si>
    <t>Insurance - Rechargeable Works Only</t>
  </si>
  <si>
    <t>5438</t>
  </si>
  <si>
    <t>5434</t>
  </si>
  <si>
    <t>5258</t>
  </si>
  <si>
    <t>4403</t>
  </si>
  <si>
    <t>4405</t>
  </si>
  <si>
    <t>4407</t>
  </si>
  <si>
    <t>4409</t>
  </si>
  <si>
    <t>4404</t>
  </si>
  <si>
    <t>1236</t>
  </si>
  <si>
    <t>U203</t>
  </si>
  <si>
    <t>Police Crime Commissioner</t>
  </si>
  <si>
    <t>68TF</t>
  </si>
  <si>
    <t>Community Task Force Initiative (Funded by EIF)</t>
  </si>
  <si>
    <t>164U</t>
  </si>
  <si>
    <t>5460</t>
  </si>
  <si>
    <t>4406</t>
  </si>
  <si>
    <t>4408</t>
  </si>
  <si>
    <t>New Workforce Development ACE</t>
  </si>
  <si>
    <t>1237</t>
  </si>
  <si>
    <t>5410</t>
  </si>
  <si>
    <t>5411</t>
  </si>
  <si>
    <t>5412</t>
  </si>
  <si>
    <t>Non recurrent Projects</t>
  </si>
  <si>
    <t>4410</t>
  </si>
  <si>
    <t>Consolidated Bills</t>
  </si>
  <si>
    <t>5422</t>
  </si>
  <si>
    <t>Adult Safeguarding Funding 2016/17</t>
  </si>
  <si>
    <t>68L4</t>
  </si>
  <si>
    <t>4418</t>
  </si>
  <si>
    <t>4419</t>
  </si>
  <si>
    <t>Transport Strategy</t>
  </si>
  <si>
    <t>56TS</t>
  </si>
  <si>
    <t>Flood Risk Management</t>
  </si>
  <si>
    <t>56FR</t>
  </si>
  <si>
    <t>Highway Development Control</t>
  </si>
  <si>
    <t>56HD</t>
  </si>
  <si>
    <t>Network Management</t>
  </si>
  <si>
    <t>56NM</t>
  </si>
  <si>
    <t>Parking Support</t>
  </si>
  <si>
    <t>56PA</t>
  </si>
  <si>
    <t>On Street Parking</t>
  </si>
  <si>
    <t>56ON</t>
  </si>
  <si>
    <t>Off Street Parking</t>
  </si>
  <si>
    <t>56OF</t>
  </si>
  <si>
    <t>Technical Support Services</t>
  </si>
  <si>
    <t>56TE</t>
  </si>
  <si>
    <t>European Structural &amp; Investment Fund Project</t>
  </si>
  <si>
    <t>164W</t>
  </si>
  <si>
    <t>Troubled Families (Phase 2)</t>
  </si>
  <si>
    <t>70T2</t>
  </si>
  <si>
    <t>Recharge Work - General</t>
  </si>
  <si>
    <t>5439</t>
  </si>
  <si>
    <t>Structural Maintenance - Highway Works</t>
  </si>
  <si>
    <t>56H1</t>
  </si>
  <si>
    <t>Bridges - Highway Works</t>
  </si>
  <si>
    <t>56H2</t>
  </si>
  <si>
    <t>Environmental Maintenance - Highway Works</t>
  </si>
  <si>
    <t>56H3</t>
  </si>
  <si>
    <t>Safety Maintenance - Highway Works</t>
  </si>
  <si>
    <t>56H4</t>
  </si>
  <si>
    <t>Routine Maintenance - Highway Works</t>
  </si>
  <si>
    <t>56H5</t>
  </si>
  <si>
    <t>Street Lighting Repairs &amp; Maintenance - H/way Work</t>
  </si>
  <si>
    <t>56H6</t>
  </si>
  <si>
    <t>Street Lighting Energy - Highway Works</t>
  </si>
  <si>
    <t>56HE</t>
  </si>
  <si>
    <t>Festive Lighting - Highway Works</t>
  </si>
  <si>
    <t>56HF</t>
  </si>
  <si>
    <t>Winter Services - Highway Works</t>
  </si>
  <si>
    <t>56HW</t>
  </si>
  <si>
    <t>Traffic Management - Highway Works</t>
  </si>
  <si>
    <t>56H7</t>
  </si>
  <si>
    <t>Street Nameplates - Highway Works</t>
  </si>
  <si>
    <t>56H8</t>
  </si>
  <si>
    <t>UTMC Control Room - Highway Works</t>
  </si>
  <si>
    <t>56H9</t>
  </si>
  <si>
    <t>20 mph limits</t>
  </si>
  <si>
    <t>4411</t>
  </si>
  <si>
    <t>Children / Young People's Public Health (incl 0-5)</t>
  </si>
  <si>
    <t>4413</t>
  </si>
  <si>
    <t>Active Travel</t>
  </si>
  <si>
    <t>4414</t>
  </si>
  <si>
    <t>Right Home - Innovation Programme</t>
  </si>
  <si>
    <t>7259</t>
  </si>
  <si>
    <t>4422</t>
  </si>
  <si>
    <t>4412</t>
  </si>
  <si>
    <t>Asset Team</t>
  </si>
  <si>
    <t>56AT</t>
  </si>
  <si>
    <t>Highway Maintenance Team</t>
  </si>
  <si>
    <t>56HM</t>
  </si>
  <si>
    <t>Capital Maintenance Team</t>
  </si>
  <si>
    <t>56CM</t>
  </si>
  <si>
    <t>Capital Integrated Transport Team</t>
  </si>
  <si>
    <t>56IT</t>
  </si>
  <si>
    <t>68J1</t>
  </si>
  <si>
    <t>68J2</t>
  </si>
  <si>
    <t>68J4</t>
  </si>
  <si>
    <t>68J5</t>
  </si>
  <si>
    <t>68J6</t>
  </si>
  <si>
    <t>68J7</t>
  </si>
  <si>
    <t>68J8</t>
  </si>
  <si>
    <t>68J9</t>
  </si>
  <si>
    <t>68JA</t>
  </si>
  <si>
    <t>68JB</t>
  </si>
  <si>
    <t>68JC</t>
  </si>
  <si>
    <t>68JD</t>
  </si>
  <si>
    <t>68JF</t>
  </si>
  <si>
    <t>68JG</t>
  </si>
  <si>
    <t>68JH</t>
  </si>
  <si>
    <t>68JK</t>
  </si>
  <si>
    <t>68JN</t>
  </si>
  <si>
    <t>68JR</t>
  </si>
  <si>
    <t>CAL income 2014/15</t>
  </si>
  <si>
    <t>68JT</t>
  </si>
  <si>
    <t>68JU</t>
  </si>
  <si>
    <t>68JY</t>
  </si>
  <si>
    <t>Rights of Way Works</t>
  </si>
  <si>
    <t>56HR</t>
  </si>
  <si>
    <t>LLFA Works Budgets</t>
  </si>
  <si>
    <t>56HL</t>
  </si>
  <si>
    <t>4425</t>
  </si>
  <si>
    <t>Other Properties (Non-Investment)</t>
  </si>
  <si>
    <t>5461</t>
  </si>
  <si>
    <t>Public Health Intelligence</t>
  </si>
  <si>
    <t>4415</t>
  </si>
  <si>
    <t>1041</t>
  </si>
  <si>
    <t>Right Home</t>
  </si>
  <si>
    <t>5259</t>
  </si>
  <si>
    <t>St Andrew's School - Caretaker House</t>
  </si>
  <si>
    <t>5414</t>
  </si>
  <si>
    <t>FLNN LSC grant CAL 2015/16</t>
  </si>
  <si>
    <t>68K1</t>
  </si>
  <si>
    <t>Wider Family Learning LSC grant CAL 2015/16</t>
  </si>
  <si>
    <t>68K2</t>
  </si>
  <si>
    <t>Adult Safeguarding Funding 2015/16</t>
  </si>
  <si>
    <t>68K4</t>
  </si>
  <si>
    <t>SFL Curriculum staff CAL 2015/16</t>
  </si>
  <si>
    <t>68K5</t>
  </si>
  <si>
    <t>Resources CAL 2015/16</t>
  </si>
  <si>
    <t>68K6</t>
  </si>
  <si>
    <t>Teaching Support Staff CAL 2015/16</t>
  </si>
  <si>
    <t>68K7</t>
  </si>
  <si>
    <t>NLDC grant CAL 2015/16</t>
  </si>
  <si>
    <t>68K8</t>
  </si>
  <si>
    <t>IT staff CAL 2015/16</t>
  </si>
  <si>
    <t>68K9</t>
  </si>
  <si>
    <t>Management CAL 2015/16</t>
  </si>
  <si>
    <t>68KA</t>
  </si>
  <si>
    <t>Admin Support CAL 2015/16</t>
  </si>
  <si>
    <t>68KB</t>
  </si>
  <si>
    <t>Community Learning staff CAL 2015/16</t>
  </si>
  <si>
    <t>68KC</t>
  </si>
  <si>
    <t>LD Curriculum staff CAL 2015/16</t>
  </si>
  <si>
    <t>68KD</t>
  </si>
  <si>
    <t>EN Curriculum staff CAL 2015/16</t>
  </si>
  <si>
    <t>68KF</t>
  </si>
  <si>
    <t>MFL Curriculum staff CAL 2015/16</t>
  </si>
  <si>
    <t>68KG</t>
  </si>
  <si>
    <t>Arts &amp; Craft Curriculum staff CAL 2015/16</t>
  </si>
  <si>
    <t>68KH</t>
  </si>
  <si>
    <t>Family Learning - School Provision CAL 2015/16</t>
  </si>
  <si>
    <t>68KK</t>
  </si>
  <si>
    <t>Todmorden Buildings CAL 2015/16</t>
  </si>
  <si>
    <t>68KN</t>
  </si>
  <si>
    <t>Halifax Horton House Buildings CAL 2015/16</t>
  </si>
  <si>
    <t>68KR</t>
  </si>
  <si>
    <t>CAL income 2015/16</t>
  </si>
  <si>
    <t>68KT</t>
  </si>
  <si>
    <t>Staff Development CAL 2015/16</t>
  </si>
  <si>
    <t>68KU</t>
  </si>
  <si>
    <t>Brighouse Buildings CAL 2015/16</t>
  </si>
  <si>
    <t>68KY</t>
  </si>
  <si>
    <t>FLNN LSC grant CAL 2016/17</t>
  </si>
  <si>
    <t>68L1</t>
  </si>
  <si>
    <t>Wider Family learning LSC grant CAL 2016/17</t>
  </si>
  <si>
    <t>68L2</t>
  </si>
  <si>
    <t>SFL Curriculum staff CAL 2016/17</t>
  </si>
  <si>
    <t>68L5</t>
  </si>
  <si>
    <t>Resources CAL 2016/17</t>
  </si>
  <si>
    <t>68L6</t>
  </si>
  <si>
    <t>Teaching Support Staff CAL 2016/17</t>
  </si>
  <si>
    <t>68L7</t>
  </si>
  <si>
    <t>NLDC grant CAL 2016/17</t>
  </si>
  <si>
    <t>68L8</t>
  </si>
  <si>
    <t>IT staff CAL 2016/17</t>
  </si>
  <si>
    <t>68L9</t>
  </si>
  <si>
    <t>Management CAL 2016/17</t>
  </si>
  <si>
    <t>68LA</t>
  </si>
  <si>
    <t>Admin Support CAL 2016/17</t>
  </si>
  <si>
    <t>68LB</t>
  </si>
  <si>
    <t>Community Learning staff CAL 2016/17</t>
  </si>
  <si>
    <t>68LC</t>
  </si>
  <si>
    <t>LD Curriculum staff 2016/17</t>
  </si>
  <si>
    <t>68LD</t>
  </si>
  <si>
    <t>EN Curriculum staff CAL 2016/17</t>
  </si>
  <si>
    <t>68LF</t>
  </si>
  <si>
    <t>MFL Curriculum staff CAL 2016/17</t>
  </si>
  <si>
    <t>68LG</t>
  </si>
  <si>
    <t>Arts &amp; Craft Curriculum staff CAL 2016/17</t>
  </si>
  <si>
    <t>68LH</t>
  </si>
  <si>
    <t>Family Learning - School Provision CAL 2016/17</t>
  </si>
  <si>
    <t>68LK</t>
  </si>
  <si>
    <t>Todmorden Buildings CAL 2016/17</t>
  </si>
  <si>
    <t>68LN</t>
  </si>
  <si>
    <t>Halifax Horton House Buildings CAL 2016/17</t>
  </si>
  <si>
    <t>68LR</t>
  </si>
  <si>
    <t>CAL income 2016/17</t>
  </si>
  <si>
    <t>68LT</t>
  </si>
  <si>
    <t>Staff Development CAL 2016/17</t>
  </si>
  <si>
    <t>68LU</t>
  </si>
  <si>
    <t>Brighouse Buildings CAL 2016/17</t>
  </si>
  <si>
    <t>68LY</t>
  </si>
  <si>
    <t>Cost of Property Sales</t>
  </si>
  <si>
    <t>5464</t>
  </si>
  <si>
    <t>Income / Funding</t>
  </si>
  <si>
    <t>Children and Young People's Services</t>
  </si>
  <si>
    <t>Chief Executive's</t>
  </si>
  <si>
    <t>Adults, Health and Social Care</t>
  </si>
  <si>
    <t>Costcentre</t>
  </si>
  <si>
    <t>SERVICES.DESCRIPTION</t>
  </si>
  <si>
    <t>COST_CENTRES.DESCRIPTION</t>
  </si>
  <si>
    <t xml:space="preserve">School &amp; Welfare Catering </t>
  </si>
  <si>
    <t>Sport &amp; Leisure Management</t>
  </si>
  <si>
    <t xml:space="preserve">Other Catering </t>
  </si>
  <si>
    <t>Employee Costs</t>
  </si>
  <si>
    <t>Employee Related</t>
  </si>
  <si>
    <t>Premise Related</t>
  </si>
  <si>
    <t>Transport Related</t>
  </si>
  <si>
    <t>Large Contract Areas</t>
  </si>
  <si>
    <t>Internal Recharge Expendiutre</t>
  </si>
  <si>
    <t>Capital and Leasing Charges</t>
  </si>
  <si>
    <t>Grants Contributions and Other Income</t>
  </si>
  <si>
    <t>Internal Rechage Income</t>
  </si>
  <si>
    <t>Appropriations from/to Earmarked Reserves</t>
  </si>
  <si>
    <t>Service</t>
  </si>
  <si>
    <t>Cost centre</t>
  </si>
  <si>
    <t>Budget</t>
  </si>
  <si>
    <t>Type of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</si>
</sst>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9">
    <xf numFmtId="0" fontId="0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6" fillId="0" borderId="0"/>
  </cellStyleXfs>
  <cellXfs count="58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3" fillId="2" borderId="1" xfId="1" applyNumberFormat="1" applyFont="1" applyFill="1" applyBorder="1" applyAlignment="1">
      <alignment horizontal="center"/>
    </xf>
    <xf numFmtId="3" fontId="0" fillId="0" borderId="0" xfId="0" applyNumberFormat="1" applyAlignment="1"/>
    <xf numFmtId="3" fontId="3" fillId="0" borderId="2" xfId="1" applyNumberFormat="1" applyFont="1" applyFill="1" applyBorder="1" applyAlignment="1"/>
    <xf numFmtId="3" fontId="4" fillId="0" borderId="0" xfId="1" applyNumberFormat="1" applyAlignment="1"/>
    <xf numFmtId="3" fontId="3" fillId="0" borderId="2" xfId="1" applyNumberFormat="1" applyFont="1" applyFill="1" applyBorder="1" applyAlignment="1">
      <alignment horizontal="right"/>
    </xf>
    <xf numFmtId="3" fontId="0" fillId="0" borderId="0" xfId="0" quotePrefix="1" applyNumberFormat="1"/>
    <xf numFmtId="3" fontId="3" fillId="0" borderId="2" xfId="2" applyNumberFormat="1" applyFont="1" applyFill="1" applyBorder="1" applyAlignment="1"/>
    <xf numFmtId="3" fontId="3" fillId="0" borderId="2" xfId="2" applyNumberFormat="1" applyFont="1" applyFill="1" applyBorder="1" applyAlignment="1">
      <alignment horizontal="right"/>
    </xf>
    <xf numFmtId="3" fontId="4" fillId="0" borderId="0" xfId="2" applyNumberFormat="1" applyAlignment="1"/>
    <xf numFmtId="3" fontId="4" fillId="0" borderId="2" xfId="1" applyNumberFormat="1" applyBorder="1" applyAlignment="1"/>
    <xf numFmtId="3" fontId="3" fillId="0" borderId="0" xfId="1" applyNumberFormat="1" applyFont="1" applyFill="1" applyBorder="1" applyAlignment="1">
      <alignment horizontal="right"/>
    </xf>
    <xf numFmtId="3" fontId="1" fillId="2" borderId="1" xfId="3" applyNumberFormat="1" applyFont="1" applyFill="1" applyBorder="1" applyAlignment="1">
      <alignment horizontal="center"/>
    </xf>
    <xf numFmtId="3" fontId="1" fillId="0" borderId="2" xfId="3" applyNumberFormat="1" applyFont="1" applyFill="1" applyBorder="1" applyAlignment="1">
      <alignment wrapText="1"/>
    </xf>
    <xf numFmtId="3" fontId="2" fillId="0" borderId="0" xfId="3" applyNumberFormat="1"/>
    <xf numFmtId="3" fontId="1" fillId="0" borderId="2" xfId="3" applyNumberFormat="1" applyFont="1" applyFill="1" applyBorder="1" applyAlignment="1">
      <alignment horizontal="right" wrapText="1"/>
    </xf>
    <xf numFmtId="3" fontId="3" fillId="2" borderId="1" xfId="4" applyNumberFormat="1" applyFont="1" applyFill="1" applyBorder="1" applyAlignment="1">
      <alignment horizontal="center"/>
    </xf>
    <xf numFmtId="3" fontId="3" fillId="0" borderId="2" xfId="4" applyNumberFormat="1" applyFont="1" applyFill="1" applyBorder="1" applyAlignment="1">
      <alignment wrapText="1"/>
    </xf>
    <xf numFmtId="3" fontId="3" fillId="0" borderId="2" xfId="4" applyNumberFormat="1" applyFont="1" applyFill="1" applyBorder="1" applyAlignment="1">
      <alignment horizontal="right" wrapText="1"/>
    </xf>
    <xf numFmtId="3" fontId="4" fillId="0" borderId="0" xfId="4" applyNumberFormat="1"/>
    <xf numFmtId="3" fontId="0" fillId="3" borderId="0" xfId="0" applyNumberFormat="1" applyFill="1"/>
    <xf numFmtId="3" fontId="3" fillId="4" borderId="1" xfId="4" applyNumberFormat="1" applyFont="1" applyFill="1" applyBorder="1" applyAlignment="1">
      <alignment horizontal="center"/>
    </xf>
    <xf numFmtId="3" fontId="3" fillId="3" borderId="2" xfId="4" applyNumberFormat="1" applyFont="1" applyFill="1" applyBorder="1" applyAlignment="1">
      <alignment horizontal="right" wrapText="1"/>
    </xf>
    <xf numFmtId="3" fontId="4" fillId="3" borderId="0" xfId="4" applyNumberFormat="1" applyFill="1"/>
    <xf numFmtId="3" fontId="0" fillId="5" borderId="0" xfId="0" applyNumberFormat="1" applyFill="1"/>
    <xf numFmtId="3" fontId="1" fillId="6" borderId="1" xfId="3" applyNumberFormat="1" applyFont="1" applyFill="1" applyBorder="1" applyAlignment="1">
      <alignment horizontal="center"/>
    </xf>
    <xf numFmtId="3" fontId="2" fillId="5" borderId="0" xfId="3" applyNumberFormat="1" applyFill="1"/>
    <xf numFmtId="3" fontId="1" fillId="5" borderId="2" xfId="3" applyNumberFormat="1" applyFont="1" applyFill="1" applyBorder="1" applyAlignment="1">
      <alignment horizontal="right" wrapText="1"/>
    </xf>
    <xf numFmtId="3" fontId="1" fillId="5" borderId="0" xfId="3" applyNumberFormat="1" applyFont="1" applyFill="1" applyBorder="1" applyAlignment="1">
      <alignment horizontal="right" wrapText="1"/>
    </xf>
    <xf numFmtId="3" fontId="3" fillId="0" borderId="0" xfId="4" applyNumberFormat="1" applyFont="1" applyFill="1" applyBorder="1" applyAlignment="1">
      <alignment wrapText="1"/>
    </xf>
    <xf numFmtId="3" fontId="3" fillId="5" borderId="2" xfId="4" applyNumberFormat="1" applyFont="1" applyFill="1" applyBorder="1" applyAlignment="1">
      <alignment wrapText="1"/>
    </xf>
    <xf numFmtId="0" fontId="3" fillId="2" borderId="1" xfId="5" applyFont="1" applyFill="1" applyBorder="1" applyAlignment="1">
      <alignment horizontal="center"/>
    </xf>
    <xf numFmtId="0" fontId="3" fillId="0" borderId="2" xfId="5" applyFont="1" applyFill="1" applyBorder="1" applyAlignment="1"/>
    <xf numFmtId="3" fontId="3" fillId="0" borderId="3" xfId="2" applyNumberFormat="1" applyFont="1" applyFill="1" applyBorder="1" applyAlignment="1"/>
    <xf numFmtId="3" fontId="3" fillId="0" borderId="4" xfId="2" applyNumberFormat="1" applyFont="1" applyFill="1" applyBorder="1" applyAlignment="1"/>
    <xf numFmtId="3" fontId="3" fillId="0" borderId="5" xfId="2" applyNumberFormat="1" applyFont="1" applyFill="1" applyBorder="1" applyAlignment="1"/>
    <xf numFmtId="3" fontId="3" fillId="0" borderId="6" xfId="2" applyNumberFormat="1" applyFont="1" applyFill="1" applyBorder="1" applyAlignment="1"/>
    <xf numFmtId="3" fontId="3" fillId="0" borderId="0" xfId="2" applyNumberFormat="1" applyFont="1" applyFill="1" applyBorder="1" applyAlignment="1"/>
    <xf numFmtId="3" fontId="0" fillId="0" borderId="0" xfId="0" quotePrefix="1" applyNumberFormat="1" applyAlignment="1"/>
    <xf numFmtId="3" fontId="3" fillId="2" borderId="8" xfId="1" applyNumberFormat="1" applyFont="1" applyFill="1" applyBorder="1" applyAlignment="1">
      <alignment horizontal="center"/>
    </xf>
    <xf numFmtId="3" fontId="0" fillId="7" borderId="7" xfId="0" applyNumberFormat="1" applyFill="1" applyBorder="1" applyAlignment="1"/>
    <xf numFmtId="3" fontId="3" fillId="2" borderId="1" xfId="1" applyNumberFormat="1" applyFont="1" applyFill="1" applyBorder="1" applyAlignment="1">
      <alignment horizontal="center" wrapText="1"/>
    </xf>
    <xf numFmtId="0" fontId="1" fillId="0" borderId="2" xfId="7" applyFont="1" applyFill="1" applyBorder="1" applyAlignment="1"/>
    <xf numFmtId="0" fontId="5" fillId="0" borderId="2" xfId="8" applyFont="1" applyFill="1" applyBorder="1" applyAlignment="1"/>
    <xf numFmtId="0" fontId="1" fillId="0" borderId="9" xfId="8" applyFont="1" applyFill="1" applyBorder="1" applyAlignment="1"/>
    <xf numFmtId="0" fontId="7" fillId="0" borderId="0" xfId="0" quotePrefix="1" applyFont="1"/>
    <xf numFmtId="0" fontId="8" fillId="0" borderId="0" xfId="0" applyFont="1"/>
    <xf numFmtId="3" fontId="8" fillId="0" borderId="0" xfId="0" applyNumberFormat="1" applyFont="1"/>
    <xf numFmtId="0" fontId="7" fillId="0" borderId="0" xfId="0" applyFont="1" applyFill="1" applyAlignment="1">
      <alignment horizontal="left"/>
    </xf>
    <xf numFmtId="0" fontId="2" fillId="0" borderId="2" xfId="7" applyFont="1" applyFill="1" applyBorder="1" applyAlignment="1"/>
    <xf numFmtId="0" fontId="2" fillId="0" borderId="2" xfId="6" applyFont="1" applyFill="1" applyBorder="1" applyAlignment="1"/>
    <xf numFmtId="3" fontId="2" fillId="0" borderId="2" xfId="7" applyNumberFormat="1" applyFont="1" applyFill="1" applyBorder="1" applyAlignment="1">
      <alignment horizontal="right"/>
    </xf>
    <xf numFmtId="0" fontId="2" fillId="0" borderId="2" xfId="8" applyFont="1" applyFill="1" applyBorder="1" applyAlignment="1"/>
    <xf numFmtId="3" fontId="2" fillId="0" borderId="2" xfId="8" applyNumberFormat="1" applyFont="1" applyFill="1" applyBorder="1" applyAlignment="1">
      <alignment horizontal="right"/>
    </xf>
    <xf numFmtId="0" fontId="9" fillId="0" borderId="1" xfId="7" applyFont="1" applyFill="1" applyBorder="1" applyAlignment="1">
      <alignment horizontal="left"/>
    </xf>
    <xf numFmtId="3" fontId="9" fillId="0" borderId="1" xfId="7" applyNumberFormat="1" applyFont="1" applyFill="1" applyBorder="1" applyAlignment="1">
      <alignment horizontal="left"/>
    </xf>
  </cellXfs>
  <cellStyles count="9">
    <cellStyle name="Normal" xfId="0" builtinId="0"/>
    <cellStyle name="Normal_1516 list" xfId="8"/>
    <cellStyle name="Normal_2014_15" xfId="2"/>
    <cellStyle name="Normal_2015_16" xfId="1"/>
    <cellStyle name="Normal_Sheet2" xfId="6"/>
    <cellStyle name="Normal_Sheet3" xfId="7"/>
    <cellStyle name="Normal_Sheet4" xfId="3"/>
    <cellStyle name="Normal_Sheet5" xfId="4"/>
    <cellStyle name="Normal_Sheet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2"/>
  <sheetViews>
    <sheetView zoomScale="70" zoomScaleNormal="70" workbookViewId="0">
      <pane xSplit="4" ySplit="4" topLeftCell="J588" activePane="bottomRight" state="frozen"/>
      <selection pane="topRight" activeCell="D1" sqref="D1"/>
      <selection pane="bottomLeft" activeCell="A6" sqref="A6"/>
      <selection pane="bottomRight" activeCell="N624" sqref="N624"/>
    </sheetView>
  </sheetViews>
  <sheetFormatPr defaultColWidth="12.42578125" defaultRowHeight="15" x14ac:dyDescent="0.25"/>
  <cols>
    <col min="1" max="1" width="12.28515625" style="4" customWidth="1"/>
    <col min="2" max="2" width="36.42578125" style="4" customWidth="1"/>
    <col min="3" max="3" width="28.28515625" style="1" customWidth="1"/>
    <col min="4" max="4" width="45" style="1" customWidth="1"/>
    <col min="5" max="13" width="12.42578125" style="1" customWidth="1"/>
    <col min="14" max="14" width="14" style="1" customWidth="1"/>
    <col min="15" max="15" width="13.7109375" style="1" customWidth="1"/>
    <col min="29" max="16384" width="12.42578125" style="1"/>
  </cols>
  <sheetData>
    <row r="1" spans="1:15" ht="14.45" x14ac:dyDescent="0.3">
      <c r="A1" s="8" t="s">
        <v>931</v>
      </c>
      <c r="B1" s="8"/>
    </row>
    <row r="2" spans="1:15" ht="14.45" x14ac:dyDescent="0.3">
      <c r="A2" s="8"/>
      <c r="B2" s="8"/>
    </row>
    <row r="3" spans="1:15" ht="14.45" x14ac:dyDescent="0.3"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4" customFormat="1" ht="28.9" x14ac:dyDescent="0.3">
      <c r="A4" s="42" t="s">
        <v>5081</v>
      </c>
      <c r="B4" s="41" t="s">
        <v>1016</v>
      </c>
      <c r="C4" s="3" t="s">
        <v>5082</v>
      </c>
      <c r="D4" s="3" t="s">
        <v>5083</v>
      </c>
      <c r="E4" s="43" t="s">
        <v>932</v>
      </c>
      <c r="F4" s="43" t="s">
        <v>933</v>
      </c>
      <c r="G4" s="43" t="s">
        <v>934</v>
      </c>
      <c r="H4" s="43" t="s">
        <v>936</v>
      </c>
      <c r="I4" s="43" t="s">
        <v>935</v>
      </c>
      <c r="J4" s="43" t="s">
        <v>937</v>
      </c>
      <c r="K4" s="43" t="s">
        <v>938</v>
      </c>
      <c r="L4" s="43" t="s">
        <v>1013</v>
      </c>
      <c r="M4" s="43" t="s">
        <v>458</v>
      </c>
      <c r="N4" s="43" t="s">
        <v>5077</v>
      </c>
      <c r="O4" s="43" t="s">
        <v>1015</v>
      </c>
    </row>
    <row r="5" spans="1:15" ht="14.45" x14ac:dyDescent="0.3">
      <c r="A5" s="9" t="s">
        <v>1244</v>
      </c>
      <c r="B5" s="9" t="s">
        <v>1018</v>
      </c>
      <c r="C5" s="9" t="s">
        <v>997</v>
      </c>
      <c r="D5" s="9" t="s">
        <v>22</v>
      </c>
      <c r="E5" s="10">
        <v>-750</v>
      </c>
      <c r="F5" s="11"/>
      <c r="G5" s="11"/>
      <c r="H5" s="11"/>
      <c r="I5" s="11"/>
      <c r="J5" s="11"/>
      <c r="K5" s="11"/>
      <c r="L5" s="11">
        <v>0</v>
      </c>
      <c r="M5" s="11"/>
      <c r="N5" s="11">
        <v>0</v>
      </c>
      <c r="O5" s="11"/>
    </row>
    <row r="6" spans="1:15" ht="14.45" x14ac:dyDescent="0.3">
      <c r="A6" s="9" t="s">
        <v>4851</v>
      </c>
      <c r="B6" s="9" t="s">
        <v>1018</v>
      </c>
      <c r="C6" s="9" t="s">
        <v>997</v>
      </c>
      <c r="D6" s="9" t="s">
        <v>24</v>
      </c>
      <c r="E6" s="11"/>
      <c r="F6" s="11"/>
      <c r="G6" s="11"/>
      <c r="H6" s="11"/>
      <c r="I6" s="11"/>
      <c r="J6" s="11"/>
      <c r="K6" s="11"/>
      <c r="L6" s="11">
        <v>0</v>
      </c>
      <c r="M6" s="11"/>
      <c r="N6" s="11">
        <v>0</v>
      </c>
      <c r="O6" s="11"/>
    </row>
    <row r="7" spans="1:15" ht="14.45" x14ac:dyDescent="0.3">
      <c r="A7" s="9" t="s">
        <v>1245</v>
      </c>
      <c r="B7" s="9" t="s">
        <v>1018</v>
      </c>
      <c r="C7" s="9" t="s">
        <v>997</v>
      </c>
      <c r="D7" s="9" t="s">
        <v>26</v>
      </c>
      <c r="E7" s="10">
        <v>176510</v>
      </c>
      <c r="F7" s="11"/>
      <c r="G7" s="10">
        <v>132030</v>
      </c>
      <c r="H7" s="10">
        <v>5500</v>
      </c>
      <c r="I7" s="10">
        <v>-1120</v>
      </c>
      <c r="J7" s="11"/>
      <c r="K7" s="11"/>
      <c r="L7" s="11">
        <v>0</v>
      </c>
      <c r="M7" s="10">
        <v>407670</v>
      </c>
      <c r="N7" s="11">
        <v>-242330</v>
      </c>
      <c r="O7" s="11"/>
    </row>
    <row r="8" spans="1:15" ht="14.45" x14ac:dyDescent="0.3">
      <c r="A8" s="9" t="s">
        <v>1250</v>
      </c>
      <c r="B8" s="9" t="s">
        <v>1018</v>
      </c>
      <c r="C8" s="9" t="s">
        <v>997</v>
      </c>
      <c r="D8" s="9" t="s">
        <v>27</v>
      </c>
      <c r="E8" s="10">
        <v>77701</v>
      </c>
      <c r="F8" s="11"/>
      <c r="G8" s="11"/>
      <c r="H8" s="11"/>
      <c r="I8" s="10">
        <v>6384</v>
      </c>
      <c r="J8" s="11"/>
      <c r="K8" s="11"/>
      <c r="L8" s="11">
        <v>0</v>
      </c>
      <c r="M8" s="11"/>
      <c r="N8" s="11">
        <v>-7453</v>
      </c>
      <c r="O8" s="11"/>
    </row>
    <row r="9" spans="1:15" ht="14.45" x14ac:dyDescent="0.3">
      <c r="A9" s="9" t="s">
        <v>1253</v>
      </c>
      <c r="B9" s="9" t="s">
        <v>1018</v>
      </c>
      <c r="C9" s="9" t="s">
        <v>997</v>
      </c>
      <c r="D9" s="9" t="s">
        <v>28</v>
      </c>
      <c r="E9" s="10">
        <v>352790</v>
      </c>
      <c r="F9" s="10">
        <v>1180</v>
      </c>
      <c r="G9" s="10">
        <v>17770</v>
      </c>
      <c r="H9" s="10">
        <v>6600</v>
      </c>
      <c r="I9" s="10">
        <v>48020</v>
      </c>
      <c r="J9" s="11"/>
      <c r="K9" s="11"/>
      <c r="L9" s="11">
        <v>0</v>
      </c>
      <c r="M9" s="11"/>
      <c r="N9" s="11">
        <v>-416420</v>
      </c>
      <c r="O9" s="11"/>
    </row>
    <row r="10" spans="1:15" ht="14.45" x14ac:dyDescent="0.3">
      <c r="A10" s="9" t="s">
        <v>3246</v>
      </c>
      <c r="B10" s="9" t="s">
        <v>1018</v>
      </c>
      <c r="C10" s="9" t="s">
        <v>997</v>
      </c>
      <c r="D10" s="9" t="s">
        <v>30</v>
      </c>
      <c r="E10" s="10">
        <v>0</v>
      </c>
      <c r="F10" s="11"/>
      <c r="G10" s="11"/>
      <c r="H10" s="11"/>
      <c r="I10" s="11"/>
      <c r="J10" s="11"/>
      <c r="K10" s="11"/>
      <c r="L10" s="11">
        <v>0</v>
      </c>
      <c r="M10" s="11"/>
      <c r="N10" s="11">
        <v>0</v>
      </c>
      <c r="O10" s="11"/>
    </row>
    <row r="11" spans="1:15" ht="14.45" x14ac:dyDescent="0.3">
      <c r="A11" s="9" t="s">
        <v>3129</v>
      </c>
      <c r="B11" s="9" t="s">
        <v>1018</v>
      </c>
      <c r="C11" s="9" t="s">
        <v>997</v>
      </c>
      <c r="D11" s="9" t="s">
        <v>31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/>
      <c r="K11" s="11"/>
      <c r="L11" s="11">
        <v>0</v>
      </c>
      <c r="M11" s="11"/>
      <c r="N11" s="11">
        <v>0</v>
      </c>
      <c r="O11" s="11"/>
    </row>
    <row r="12" spans="1:15" ht="14.45" x14ac:dyDescent="0.3">
      <c r="A12" s="9" t="s">
        <v>3130</v>
      </c>
      <c r="B12" s="9" t="s">
        <v>1018</v>
      </c>
      <c r="C12" s="9" t="s">
        <v>997</v>
      </c>
      <c r="D12" s="9" t="s">
        <v>33</v>
      </c>
      <c r="E12" s="11"/>
      <c r="F12" s="11"/>
      <c r="G12" s="11"/>
      <c r="H12" s="11"/>
      <c r="I12" s="10">
        <v>-30</v>
      </c>
      <c r="J12" s="11"/>
      <c r="K12" s="11"/>
      <c r="L12" s="11">
        <v>0</v>
      </c>
      <c r="M12" s="11"/>
      <c r="N12" s="11">
        <v>0</v>
      </c>
      <c r="O12" s="11"/>
    </row>
    <row r="13" spans="1:15" ht="14.45" x14ac:dyDescent="0.3">
      <c r="A13" s="9" t="s">
        <v>3131</v>
      </c>
      <c r="B13" s="9" t="s">
        <v>1018</v>
      </c>
      <c r="C13" s="9" t="s">
        <v>997</v>
      </c>
      <c r="D13" s="9" t="s">
        <v>34</v>
      </c>
      <c r="E13" s="11"/>
      <c r="F13" s="11"/>
      <c r="G13" s="11"/>
      <c r="H13" s="11"/>
      <c r="I13" s="11"/>
      <c r="J13" s="11"/>
      <c r="K13" s="11"/>
      <c r="L13" s="11">
        <v>0</v>
      </c>
      <c r="M13" s="11"/>
      <c r="N13" s="11">
        <v>0</v>
      </c>
      <c r="O13" s="11"/>
    </row>
    <row r="14" spans="1:15" ht="14.45" x14ac:dyDescent="0.3">
      <c r="A14" s="9" t="s">
        <v>1256</v>
      </c>
      <c r="B14" s="9" t="s">
        <v>1018</v>
      </c>
      <c r="C14" s="9" t="s">
        <v>997</v>
      </c>
      <c r="D14" s="9" t="s">
        <v>36</v>
      </c>
      <c r="E14" s="10">
        <v>31160</v>
      </c>
      <c r="F14" s="10">
        <v>250</v>
      </c>
      <c r="G14" s="10">
        <v>5000</v>
      </c>
      <c r="H14" s="11"/>
      <c r="I14" s="10">
        <v>6660</v>
      </c>
      <c r="J14" s="11"/>
      <c r="K14" s="11"/>
      <c r="L14" s="11">
        <v>0</v>
      </c>
      <c r="M14" s="11"/>
      <c r="N14" s="11">
        <v>-43250</v>
      </c>
      <c r="O14" s="11"/>
    </row>
    <row r="15" spans="1:15" ht="14.45" x14ac:dyDescent="0.3">
      <c r="A15" s="9" t="s">
        <v>3133</v>
      </c>
      <c r="B15" s="9" t="s">
        <v>1018</v>
      </c>
      <c r="C15" s="9" t="s">
        <v>984</v>
      </c>
      <c r="D15" s="9" t="s">
        <v>41</v>
      </c>
      <c r="E15" s="11"/>
      <c r="F15" s="11"/>
      <c r="G15" s="11"/>
      <c r="H15" s="10">
        <v>8940</v>
      </c>
      <c r="I15" s="10">
        <v>830</v>
      </c>
      <c r="J15" s="11"/>
      <c r="K15" s="11"/>
      <c r="L15" s="11">
        <v>0</v>
      </c>
      <c r="M15" s="11"/>
      <c r="N15" s="11">
        <v>0</v>
      </c>
      <c r="O15" s="11"/>
    </row>
    <row r="16" spans="1:15" ht="14.45" x14ac:dyDescent="0.3">
      <c r="A16" s="9" t="s">
        <v>4461</v>
      </c>
      <c r="B16" s="9" t="s">
        <v>1018</v>
      </c>
      <c r="C16" s="9" t="s">
        <v>984</v>
      </c>
      <c r="D16" s="9" t="s">
        <v>43</v>
      </c>
      <c r="E16" s="11"/>
      <c r="F16" s="11"/>
      <c r="G16" s="11"/>
      <c r="H16" s="11"/>
      <c r="I16" s="11"/>
      <c r="J16" s="11"/>
      <c r="K16" s="11"/>
      <c r="L16" s="11">
        <v>0</v>
      </c>
      <c r="M16" s="11"/>
      <c r="N16" s="11">
        <v>0</v>
      </c>
      <c r="O16" s="11"/>
    </row>
    <row r="17" spans="1:15" ht="14.45" x14ac:dyDescent="0.3">
      <c r="A17" s="9" t="s">
        <v>4574</v>
      </c>
      <c r="B17" s="9" t="s">
        <v>1018</v>
      </c>
      <c r="C17" s="9" t="s">
        <v>984</v>
      </c>
      <c r="D17" s="9" t="s">
        <v>44</v>
      </c>
      <c r="E17" s="10">
        <v>314482</v>
      </c>
      <c r="F17" s="11"/>
      <c r="G17" s="10">
        <v>1000</v>
      </c>
      <c r="H17" s="10">
        <v>1000</v>
      </c>
      <c r="I17" s="10">
        <v>223194</v>
      </c>
      <c r="J17" s="11"/>
      <c r="K17" s="11"/>
      <c r="L17" s="11">
        <v>0</v>
      </c>
      <c r="M17" s="11"/>
      <c r="N17" s="11">
        <v>0</v>
      </c>
      <c r="O17" s="11"/>
    </row>
    <row r="18" spans="1:15" ht="14.45" x14ac:dyDescent="0.3">
      <c r="A18" s="9" t="s">
        <v>3180</v>
      </c>
      <c r="B18" s="9" t="s">
        <v>1018</v>
      </c>
      <c r="C18" s="9" t="s">
        <v>984</v>
      </c>
      <c r="D18" s="9" t="s">
        <v>46</v>
      </c>
      <c r="E18" s="11"/>
      <c r="F18" s="11"/>
      <c r="G18" s="11"/>
      <c r="H18" s="11"/>
      <c r="I18" s="10">
        <v>-1000</v>
      </c>
      <c r="J18" s="11"/>
      <c r="K18" s="11"/>
      <c r="L18" s="11">
        <v>0</v>
      </c>
      <c r="M18" s="11"/>
      <c r="N18" s="11">
        <v>0</v>
      </c>
      <c r="O18" s="11"/>
    </row>
    <row r="19" spans="1:15" ht="14.45" x14ac:dyDescent="0.3">
      <c r="A19" s="9" t="s">
        <v>1262</v>
      </c>
      <c r="B19" s="9" t="s">
        <v>1018</v>
      </c>
      <c r="C19" s="9" t="s">
        <v>984</v>
      </c>
      <c r="D19" s="9" t="s">
        <v>47</v>
      </c>
      <c r="E19" s="10">
        <v>53410</v>
      </c>
      <c r="F19" s="11"/>
      <c r="G19" s="10">
        <v>41560</v>
      </c>
      <c r="H19" s="10">
        <v>90</v>
      </c>
      <c r="I19" s="10">
        <v>1140253</v>
      </c>
      <c r="J19" s="11"/>
      <c r="K19" s="11"/>
      <c r="L19" s="11">
        <v>0</v>
      </c>
      <c r="M19" s="11"/>
      <c r="N19" s="11">
        <v>-105439</v>
      </c>
      <c r="O19" s="11"/>
    </row>
    <row r="20" spans="1:15" ht="14.45" x14ac:dyDescent="0.3">
      <c r="A20" s="9" t="s">
        <v>1263</v>
      </c>
      <c r="B20" s="9" t="s">
        <v>1018</v>
      </c>
      <c r="C20" s="9" t="s">
        <v>984</v>
      </c>
      <c r="D20" s="9" t="s">
        <v>48</v>
      </c>
      <c r="E20" s="11"/>
      <c r="F20" s="11"/>
      <c r="G20" s="11"/>
      <c r="H20" s="11"/>
      <c r="I20" s="10">
        <v>220000</v>
      </c>
      <c r="J20" s="11"/>
      <c r="K20" s="11"/>
      <c r="L20" s="11">
        <v>0</v>
      </c>
      <c r="M20" s="11"/>
      <c r="N20" s="11">
        <v>0</v>
      </c>
      <c r="O20" s="11"/>
    </row>
    <row r="21" spans="1:15" ht="14.45" x14ac:dyDescent="0.3">
      <c r="A21" s="9" t="s">
        <v>1266</v>
      </c>
      <c r="B21" s="9" t="s">
        <v>1018</v>
      </c>
      <c r="C21" s="9" t="s">
        <v>984</v>
      </c>
      <c r="D21" s="9" t="s">
        <v>50</v>
      </c>
      <c r="E21" s="10">
        <v>287590</v>
      </c>
      <c r="F21" s="11"/>
      <c r="G21" s="11"/>
      <c r="H21" s="10">
        <v>8520</v>
      </c>
      <c r="I21" s="10">
        <v>86507</v>
      </c>
      <c r="J21" s="11"/>
      <c r="K21" s="11"/>
      <c r="L21" s="11">
        <v>0</v>
      </c>
      <c r="M21" s="11"/>
      <c r="N21" s="11">
        <v>0</v>
      </c>
      <c r="O21" s="11"/>
    </row>
    <row r="22" spans="1:15" ht="14.45" x14ac:dyDescent="0.3">
      <c r="A22" s="9" t="s">
        <v>2725</v>
      </c>
      <c r="B22" s="9" t="s">
        <v>1018</v>
      </c>
      <c r="C22" s="9" t="s">
        <v>984</v>
      </c>
      <c r="D22" s="9" t="s">
        <v>52</v>
      </c>
      <c r="E22" s="11"/>
      <c r="F22" s="11"/>
      <c r="G22" s="11"/>
      <c r="H22" s="11"/>
      <c r="I22" s="10">
        <v>82530</v>
      </c>
      <c r="J22" s="11"/>
      <c r="K22" s="11"/>
      <c r="L22" s="11">
        <v>0</v>
      </c>
      <c r="M22" s="11"/>
      <c r="N22" s="11">
        <v>0</v>
      </c>
      <c r="O22" s="11"/>
    </row>
    <row r="23" spans="1:15" ht="14.45" x14ac:dyDescent="0.3">
      <c r="A23" s="9" t="s">
        <v>2845</v>
      </c>
      <c r="B23" s="9" t="s">
        <v>1018</v>
      </c>
      <c r="C23" s="9" t="s">
        <v>984</v>
      </c>
      <c r="D23" s="9" t="s">
        <v>53</v>
      </c>
      <c r="E23" s="11"/>
      <c r="F23" s="11"/>
      <c r="G23" s="11"/>
      <c r="H23" s="11"/>
      <c r="I23" s="11"/>
      <c r="J23" s="11"/>
      <c r="K23" s="11"/>
      <c r="L23" s="11">
        <v>0</v>
      </c>
      <c r="M23" s="11"/>
      <c r="N23" s="11">
        <v>0</v>
      </c>
      <c r="O23" s="11"/>
    </row>
    <row r="24" spans="1:15" ht="14.45" x14ac:dyDescent="0.3">
      <c r="A24" s="9" t="s">
        <v>4149</v>
      </c>
      <c r="B24" s="9" t="s">
        <v>1018</v>
      </c>
      <c r="C24" s="9" t="s">
        <v>984</v>
      </c>
      <c r="D24" s="9" t="s">
        <v>54</v>
      </c>
      <c r="E24" s="10">
        <v>38580</v>
      </c>
      <c r="F24" s="10">
        <v>1000</v>
      </c>
      <c r="G24" s="10">
        <v>29680</v>
      </c>
      <c r="H24" s="10">
        <v>460</v>
      </c>
      <c r="I24" s="10">
        <v>43250</v>
      </c>
      <c r="J24" s="10">
        <v>62000</v>
      </c>
      <c r="K24" s="11"/>
      <c r="L24" s="11">
        <v>0</v>
      </c>
      <c r="M24" s="10">
        <v>121530</v>
      </c>
      <c r="N24" s="11">
        <v>-36050</v>
      </c>
      <c r="O24" s="11"/>
    </row>
    <row r="25" spans="1:15" ht="14.45" x14ac:dyDescent="0.3">
      <c r="A25" s="9" t="s">
        <v>3010</v>
      </c>
      <c r="B25" s="9" t="s">
        <v>1018</v>
      </c>
      <c r="C25" s="9" t="s">
        <v>984</v>
      </c>
      <c r="D25" s="9" t="s">
        <v>56</v>
      </c>
      <c r="E25" s="10">
        <v>241066</v>
      </c>
      <c r="F25" s="11"/>
      <c r="G25" s="10">
        <v>-200</v>
      </c>
      <c r="H25" s="11"/>
      <c r="I25" s="10">
        <v>-49890</v>
      </c>
      <c r="J25" s="11"/>
      <c r="K25" s="11"/>
      <c r="L25" s="11">
        <v>0</v>
      </c>
      <c r="M25" s="11"/>
      <c r="N25" s="11">
        <v>0</v>
      </c>
      <c r="O25" s="11"/>
    </row>
    <row r="26" spans="1:15" ht="14.45" x14ac:dyDescent="0.3">
      <c r="A26" s="9" t="s">
        <v>3986</v>
      </c>
      <c r="B26" s="9" t="s">
        <v>1018</v>
      </c>
      <c r="C26" s="9" t="s">
        <v>984</v>
      </c>
      <c r="D26" s="9" t="s">
        <v>58</v>
      </c>
      <c r="E26" s="11"/>
      <c r="F26" s="11"/>
      <c r="G26" s="11"/>
      <c r="H26" s="11"/>
      <c r="I26" s="11"/>
      <c r="J26" s="11"/>
      <c r="K26" s="11"/>
      <c r="L26" s="11">
        <v>0</v>
      </c>
      <c r="M26" s="11"/>
      <c r="N26" s="11">
        <v>0</v>
      </c>
      <c r="O26" s="11"/>
    </row>
    <row r="27" spans="1:15" ht="14.45" x14ac:dyDescent="0.3">
      <c r="A27" s="9" t="s">
        <v>3643</v>
      </c>
      <c r="B27" s="9" t="s">
        <v>1018</v>
      </c>
      <c r="C27" s="9" t="s">
        <v>984</v>
      </c>
      <c r="D27" s="9" t="s">
        <v>59</v>
      </c>
      <c r="E27" s="11"/>
      <c r="F27" s="11"/>
      <c r="G27" s="11"/>
      <c r="H27" s="11"/>
      <c r="I27" s="11"/>
      <c r="J27" s="11"/>
      <c r="K27" s="11"/>
      <c r="L27" s="11">
        <v>0</v>
      </c>
      <c r="M27" s="11"/>
      <c r="N27" s="11">
        <v>0</v>
      </c>
      <c r="O27" s="11"/>
    </row>
    <row r="28" spans="1:15" ht="14.45" x14ac:dyDescent="0.3">
      <c r="A28" s="9" t="s">
        <v>4494</v>
      </c>
      <c r="B28" s="9" t="s">
        <v>1018</v>
      </c>
      <c r="C28" s="9" t="s">
        <v>984</v>
      </c>
      <c r="D28" s="9" t="s">
        <v>61</v>
      </c>
      <c r="E28" s="10">
        <v>132677</v>
      </c>
      <c r="F28" s="11"/>
      <c r="G28" s="11"/>
      <c r="H28" s="11"/>
      <c r="I28" s="10">
        <v>-206520</v>
      </c>
      <c r="J28" s="10">
        <v>22470</v>
      </c>
      <c r="K28" s="11"/>
      <c r="L28" s="11">
        <v>0</v>
      </c>
      <c r="M28" s="11"/>
      <c r="N28" s="11">
        <v>0</v>
      </c>
      <c r="O28" s="11"/>
    </row>
    <row r="29" spans="1:15" ht="14.45" x14ac:dyDescent="0.3">
      <c r="A29" s="9" t="s">
        <v>1279</v>
      </c>
      <c r="B29" s="9" t="s">
        <v>1018</v>
      </c>
      <c r="C29" s="9" t="s">
        <v>996</v>
      </c>
      <c r="D29" s="9" t="s">
        <v>63</v>
      </c>
      <c r="E29" s="11"/>
      <c r="F29" s="11"/>
      <c r="G29" s="11"/>
      <c r="H29" s="11"/>
      <c r="I29" s="10">
        <v>-89280</v>
      </c>
      <c r="J29" s="11"/>
      <c r="K29" s="11"/>
      <c r="L29" s="11">
        <v>0</v>
      </c>
      <c r="M29" s="11"/>
      <c r="N29" s="11">
        <v>0</v>
      </c>
      <c r="O29" s="11"/>
    </row>
    <row r="30" spans="1:15" ht="14.45" x14ac:dyDescent="0.3">
      <c r="A30" s="9" t="s">
        <v>1280</v>
      </c>
      <c r="B30" s="9" t="s">
        <v>1018</v>
      </c>
      <c r="C30" s="9" t="s">
        <v>996</v>
      </c>
      <c r="D30" s="9" t="s">
        <v>64</v>
      </c>
      <c r="E30" s="10">
        <v>157430</v>
      </c>
      <c r="F30" s="11"/>
      <c r="G30" s="10">
        <v>200</v>
      </c>
      <c r="H30" s="10">
        <v>340</v>
      </c>
      <c r="I30" s="10">
        <v>14161</v>
      </c>
      <c r="J30" s="10">
        <v>-30300</v>
      </c>
      <c r="K30" s="11"/>
      <c r="L30" s="11">
        <v>0</v>
      </c>
      <c r="M30" s="11"/>
      <c r="N30" s="11">
        <v>0</v>
      </c>
      <c r="O30" s="11"/>
    </row>
    <row r="31" spans="1:15" ht="14.45" x14ac:dyDescent="0.3">
      <c r="A31" s="9" t="s">
        <v>2957</v>
      </c>
      <c r="B31" s="9" t="s">
        <v>1018</v>
      </c>
      <c r="C31" s="9" t="s">
        <v>996</v>
      </c>
      <c r="D31" s="9" t="s">
        <v>65</v>
      </c>
      <c r="E31" s="10">
        <v>100460</v>
      </c>
      <c r="F31" s="10">
        <v>-120</v>
      </c>
      <c r="G31" s="11"/>
      <c r="H31" s="10">
        <v>300</v>
      </c>
      <c r="I31" s="10">
        <v>-1720</v>
      </c>
      <c r="J31" s="11"/>
      <c r="K31" s="11"/>
      <c r="L31" s="11">
        <v>0</v>
      </c>
      <c r="M31" s="11"/>
      <c r="N31" s="11">
        <v>0</v>
      </c>
      <c r="O31" s="11"/>
    </row>
    <row r="32" spans="1:15" ht="14.45" x14ac:dyDescent="0.3">
      <c r="A32" s="9" t="s">
        <v>4017</v>
      </c>
      <c r="B32" s="9" t="s">
        <v>1018</v>
      </c>
      <c r="C32" s="9" t="s">
        <v>996</v>
      </c>
      <c r="D32" s="9" t="s">
        <v>66</v>
      </c>
      <c r="E32" s="11"/>
      <c r="F32" s="11"/>
      <c r="G32" s="11"/>
      <c r="H32" s="11"/>
      <c r="I32" s="11"/>
      <c r="J32" s="11"/>
      <c r="K32" s="11"/>
      <c r="L32" s="11">
        <v>0</v>
      </c>
      <c r="M32" s="11"/>
      <c r="N32" s="11">
        <v>0</v>
      </c>
      <c r="O32" s="11"/>
    </row>
    <row r="33" spans="1:15" ht="14.45" x14ac:dyDescent="0.3">
      <c r="A33" s="9" t="s">
        <v>1281</v>
      </c>
      <c r="B33" s="9" t="s">
        <v>1018</v>
      </c>
      <c r="C33" s="9" t="s">
        <v>996</v>
      </c>
      <c r="D33" s="9" t="s">
        <v>67</v>
      </c>
      <c r="E33" s="10">
        <v>209100</v>
      </c>
      <c r="F33" s="10">
        <v>100</v>
      </c>
      <c r="G33" s="10">
        <v>33670</v>
      </c>
      <c r="H33" s="10">
        <v>15620</v>
      </c>
      <c r="I33" s="10">
        <v>-3170</v>
      </c>
      <c r="J33" s="11"/>
      <c r="K33" s="11"/>
      <c r="L33" s="11">
        <v>0</v>
      </c>
      <c r="M33" s="10">
        <v>16520</v>
      </c>
      <c r="N33" s="11">
        <v>-272500</v>
      </c>
      <c r="O33" s="11"/>
    </row>
    <row r="34" spans="1:15" ht="14.45" x14ac:dyDescent="0.3">
      <c r="A34" s="9" t="s">
        <v>1282</v>
      </c>
      <c r="B34" s="9" t="s">
        <v>1018</v>
      </c>
      <c r="C34" s="9" t="s">
        <v>996</v>
      </c>
      <c r="D34" s="9" t="s">
        <v>68</v>
      </c>
      <c r="E34" s="10">
        <v>299240</v>
      </c>
      <c r="F34" s="11"/>
      <c r="G34" s="10">
        <v>143490</v>
      </c>
      <c r="H34" s="10">
        <v>790</v>
      </c>
      <c r="I34" s="10">
        <v>-77110</v>
      </c>
      <c r="J34" s="11"/>
      <c r="K34" s="11"/>
      <c r="L34" s="11">
        <v>0</v>
      </c>
      <c r="M34" s="10">
        <v>174510</v>
      </c>
      <c r="N34" s="11">
        <v>-963370</v>
      </c>
      <c r="O34" s="11"/>
    </row>
    <row r="35" spans="1:15" ht="14.45" x14ac:dyDescent="0.3">
      <c r="A35" s="9" t="s">
        <v>3875</v>
      </c>
      <c r="B35" s="9" t="s">
        <v>1018</v>
      </c>
      <c r="C35" s="9" t="s">
        <v>996</v>
      </c>
      <c r="D35" s="9" t="s">
        <v>70</v>
      </c>
      <c r="E35" s="10">
        <v>45430</v>
      </c>
      <c r="F35" s="11"/>
      <c r="G35" s="10">
        <v>29180</v>
      </c>
      <c r="H35" s="11"/>
      <c r="I35" s="11"/>
      <c r="J35" s="11"/>
      <c r="K35" s="11"/>
      <c r="L35" s="11">
        <v>0</v>
      </c>
      <c r="M35" s="11"/>
      <c r="N35" s="11">
        <v>0</v>
      </c>
      <c r="O35" s="11"/>
    </row>
    <row r="36" spans="1:15" ht="14.45" x14ac:dyDescent="0.3">
      <c r="A36" s="9" t="s">
        <v>1285</v>
      </c>
      <c r="B36" s="9" t="s">
        <v>1018</v>
      </c>
      <c r="C36" s="9" t="s">
        <v>996</v>
      </c>
      <c r="D36" s="9" t="s">
        <v>71</v>
      </c>
      <c r="E36" s="11"/>
      <c r="F36" s="11"/>
      <c r="G36" s="11"/>
      <c r="H36" s="11"/>
      <c r="I36" s="11"/>
      <c r="J36" s="11"/>
      <c r="K36" s="11"/>
      <c r="L36" s="11">
        <v>0</v>
      </c>
      <c r="M36" s="11"/>
      <c r="N36" s="11">
        <v>0</v>
      </c>
      <c r="O36" s="11"/>
    </row>
    <row r="37" spans="1:15" ht="14.45" x14ac:dyDescent="0.3">
      <c r="A37" s="9" t="s">
        <v>1286</v>
      </c>
      <c r="B37" s="9" t="s">
        <v>1018</v>
      </c>
      <c r="C37" s="9" t="s">
        <v>996</v>
      </c>
      <c r="D37" s="9" t="s">
        <v>72</v>
      </c>
      <c r="E37" s="10">
        <v>-270</v>
      </c>
      <c r="F37" s="11"/>
      <c r="G37" s="10">
        <v>-60</v>
      </c>
      <c r="H37" s="11"/>
      <c r="I37" s="11"/>
      <c r="J37" s="11"/>
      <c r="K37" s="11"/>
      <c r="L37" s="11">
        <v>0</v>
      </c>
      <c r="M37" s="11"/>
      <c r="N37" s="11">
        <v>0</v>
      </c>
      <c r="O37" s="11"/>
    </row>
    <row r="38" spans="1:15" ht="14.45" x14ac:dyDescent="0.3">
      <c r="A38" s="9" t="s">
        <v>1289</v>
      </c>
      <c r="B38" s="9" t="s">
        <v>1018</v>
      </c>
      <c r="C38" s="9" t="s">
        <v>996</v>
      </c>
      <c r="D38" s="9" t="s">
        <v>73</v>
      </c>
      <c r="E38" s="10">
        <v>90560</v>
      </c>
      <c r="F38" s="11"/>
      <c r="G38" s="11"/>
      <c r="H38" s="10">
        <v>10110</v>
      </c>
      <c r="I38" s="10">
        <v>210</v>
      </c>
      <c r="J38" s="11"/>
      <c r="K38" s="11"/>
      <c r="L38" s="11">
        <v>0</v>
      </c>
      <c r="M38" s="11"/>
      <c r="N38" s="11">
        <v>-95070</v>
      </c>
      <c r="O38" s="11"/>
    </row>
    <row r="39" spans="1:15" ht="14.45" x14ac:dyDescent="0.3">
      <c r="A39" s="9" t="s">
        <v>3134</v>
      </c>
      <c r="B39" s="9" t="s">
        <v>1018</v>
      </c>
      <c r="C39" s="9" t="s">
        <v>996</v>
      </c>
      <c r="D39" s="9" t="s">
        <v>74</v>
      </c>
      <c r="E39" s="11"/>
      <c r="F39" s="11"/>
      <c r="G39" s="10">
        <v>25680</v>
      </c>
      <c r="H39" s="11"/>
      <c r="I39" s="10">
        <v>200</v>
      </c>
      <c r="J39" s="11"/>
      <c r="K39" s="11"/>
      <c r="L39" s="11">
        <v>0</v>
      </c>
      <c r="M39" s="10">
        <v>38910</v>
      </c>
      <c r="N39" s="11">
        <v>0</v>
      </c>
      <c r="O39" s="11"/>
    </row>
    <row r="40" spans="1:15" ht="14.45" x14ac:dyDescent="0.3">
      <c r="A40" s="9" t="s">
        <v>3999</v>
      </c>
      <c r="B40" s="9" t="s">
        <v>1018</v>
      </c>
      <c r="C40" s="9" t="s">
        <v>996</v>
      </c>
      <c r="D40" s="9" t="s">
        <v>75</v>
      </c>
      <c r="E40" s="10">
        <v>16070</v>
      </c>
      <c r="F40" s="11"/>
      <c r="G40" s="10">
        <v>7060</v>
      </c>
      <c r="H40" s="10">
        <v>10</v>
      </c>
      <c r="I40" s="10">
        <v>9540</v>
      </c>
      <c r="J40" s="11"/>
      <c r="K40" s="11"/>
      <c r="L40" s="11">
        <v>0</v>
      </c>
      <c r="M40" s="10">
        <v>101590</v>
      </c>
      <c r="N40" s="11">
        <v>-23380</v>
      </c>
      <c r="O40" s="11"/>
    </row>
    <row r="41" spans="1:15" ht="14.45" x14ac:dyDescent="0.3">
      <c r="A41" s="9" t="s">
        <v>1308</v>
      </c>
      <c r="B41" s="9" t="s">
        <v>1018</v>
      </c>
      <c r="C41" s="9" t="s">
        <v>996</v>
      </c>
      <c r="D41" s="9" t="s">
        <v>81</v>
      </c>
      <c r="E41" s="11"/>
      <c r="F41" s="11"/>
      <c r="G41" s="11"/>
      <c r="H41" s="11"/>
      <c r="I41" s="11"/>
      <c r="J41" s="10">
        <v>0</v>
      </c>
      <c r="K41" s="11"/>
      <c r="L41" s="11">
        <v>0</v>
      </c>
      <c r="M41" s="11"/>
      <c r="N41" s="11">
        <v>0</v>
      </c>
      <c r="O41" s="11"/>
    </row>
    <row r="42" spans="1:15" ht="14.45" x14ac:dyDescent="0.3">
      <c r="A42" s="9" t="s">
        <v>1309</v>
      </c>
      <c r="B42" s="9" t="s">
        <v>1018</v>
      </c>
      <c r="C42" s="9" t="s">
        <v>994</v>
      </c>
      <c r="D42" s="9" t="s">
        <v>82</v>
      </c>
      <c r="E42" s="10">
        <v>151200</v>
      </c>
      <c r="F42" s="10">
        <v>1050</v>
      </c>
      <c r="G42" s="11"/>
      <c r="H42" s="10">
        <v>10360</v>
      </c>
      <c r="I42" s="10">
        <v>22690</v>
      </c>
      <c r="J42" s="11"/>
      <c r="K42" s="11"/>
      <c r="L42" s="11">
        <v>0</v>
      </c>
      <c r="M42" s="11"/>
      <c r="N42" s="11">
        <v>0</v>
      </c>
      <c r="O42" s="11"/>
    </row>
    <row r="43" spans="1:15" ht="14.45" x14ac:dyDescent="0.3">
      <c r="A43" s="9" t="s">
        <v>1310</v>
      </c>
      <c r="B43" s="9" t="s">
        <v>1018</v>
      </c>
      <c r="C43" s="9" t="s">
        <v>994</v>
      </c>
      <c r="D43" s="9" t="s">
        <v>83</v>
      </c>
      <c r="E43" s="11"/>
      <c r="F43" s="11"/>
      <c r="G43" s="11"/>
      <c r="H43" s="11"/>
      <c r="I43" s="10">
        <v>4710</v>
      </c>
      <c r="J43" s="11"/>
      <c r="K43" s="11"/>
      <c r="L43" s="11">
        <v>0</v>
      </c>
      <c r="M43" s="10">
        <v>26400</v>
      </c>
      <c r="N43" s="11">
        <v>0</v>
      </c>
      <c r="O43" s="11"/>
    </row>
    <row r="44" spans="1:15" ht="14.45" x14ac:dyDescent="0.3">
      <c r="A44" s="9" t="s">
        <v>1311</v>
      </c>
      <c r="B44" s="9" t="s">
        <v>1018</v>
      </c>
      <c r="C44" s="9" t="s">
        <v>994</v>
      </c>
      <c r="D44" s="9" t="s">
        <v>84</v>
      </c>
      <c r="E44" s="10">
        <v>183720</v>
      </c>
      <c r="F44" s="10">
        <v>-330</v>
      </c>
      <c r="G44" s="11"/>
      <c r="H44" s="10">
        <v>590</v>
      </c>
      <c r="I44" s="10">
        <v>28140</v>
      </c>
      <c r="J44" s="11"/>
      <c r="K44" s="11"/>
      <c r="L44" s="11">
        <v>0</v>
      </c>
      <c r="M44" s="11"/>
      <c r="N44" s="11">
        <v>0</v>
      </c>
      <c r="O44" s="11"/>
    </row>
    <row r="45" spans="1:15" ht="14.45" x14ac:dyDescent="0.3">
      <c r="A45" s="9" t="s">
        <v>1314</v>
      </c>
      <c r="B45" s="9" t="s">
        <v>1018</v>
      </c>
      <c r="C45" s="9" t="s">
        <v>994</v>
      </c>
      <c r="D45" s="9" t="s">
        <v>85</v>
      </c>
      <c r="E45" s="11"/>
      <c r="F45" s="11"/>
      <c r="G45" s="11"/>
      <c r="H45" s="11"/>
      <c r="I45" s="10">
        <v>50920</v>
      </c>
      <c r="J45" s="11"/>
      <c r="K45" s="11"/>
      <c r="L45" s="11">
        <v>0</v>
      </c>
      <c r="M45" s="11"/>
      <c r="N45" s="11">
        <v>0</v>
      </c>
      <c r="O45" s="11"/>
    </row>
    <row r="46" spans="1:15" ht="14.45" x14ac:dyDescent="0.3">
      <c r="A46" s="9" t="s">
        <v>1315</v>
      </c>
      <c r="B46" s="9" t="s">
        <v>1018</v>
      </c>
      <c r="C46" s="9" t="s">
        <v>994</v>
      </c>
      <c r="D46" s="9" t="s">
        <v>86</v>
      </c>
      <c r="E46" s="11"/>
      <c r="F46" s="11"/>
      <c r="G46" s="11"/>
      <c r="H46" s="11"/>
      <c r="I46" s="11"/>
      <c r="J46" s="11"/>
      <c r="K46" s="11"/>
      <c r="L46" s="11">
        <v>0</v>
      </c>
      <c r="M46" s="11"/>
      <c r="N46" s="11">
        <v>-248170</v>
      </c>
      <c r="O46" s="11"/>
    </row>
    <row r="47" spans="1:15" ht="14.45" x14ac:dyDescent="0.3">
      <c r="A47" s="9" t="s">
        <v>1316</v>
      </c>
      <c r="B47" s="9" t="s">
        <v>1018</v>
      </c>
      <c r="C47" s="9" t="s">
        <v>994</v>
      </c>
      <c r="D47" s="9" t="s">
        <v>87</v>
      </c>
      <c r="E47" s="10">
        <v>272110</v>
      </c>
      <c r="F47" s="11"/>
      <c r="G47" s="10">
        <v>183360</v>
      </c>
      <c r="H47" s="10">
        <v>330</v>
      </c>
      <c r="I47" s="10">
        <v>1010</v>
      </c>
      <c r="J47" s="11"/>
      <c r="K47" s="11"/>
      <c r="L47" s="11">
        <v>0</v>
      </c>
      <c r="M47" s="10">
        <v>112500</v>
      </c>
      <c r="N47" s="11">
        <v>0</v>
      </c>
      <c r="O47" s="11"/>
    </row>
    <row r="48" spans="1:15" ht="14.45" x14ac:dyDescent="0.3">
      <c r="A48" s="9" t="s">
        <v>1317</v>
      </c>
      <c r="B48" s="9" t="s">
        <v>1018</v>
      </c>
      <c r="C48" s="9" t="s">
        <v>994</v>
      </c>
      <c r="D48" s="9" t="s">
        <v>88</v>
      </c>
      <c r="E48" s="10">
        <v>16380</v>
      </c>
      <c r="F48" s="11"/>
      <c r="G48" s="11"/>
      <c r="H48" s="11"/>
      <c r="I48" s="10">
        <v>1580</v>
      </c>
      <c r="J48" s="11"/>
      <c r="K48" s="11"/>
      <c r="L48" s="11">
        <v>0</v>
      </c>
      <c r="M48" s="11"/>
      <c r="N48" s="11">
        <v>0</v>
      </c>
      <c r="O48" s="11"/>
    </row>
    <row r="49" spans="1:15" ht="14.45" x14ac:dyDescent="0.3">
      <c r="A49" s="9" t="s">
        <v>1318</v>
      </c>
      <c r="B49" s="9" t="s">
        <v>1018</v>
      </c>
      <c r="C49" s="9" t="s">
        <v>994</v>
      </c>
      <c r="D49" s="9" t="s">
        <v>89</v>
      </c>
      <c r="E49" s="11"/>
      <c r="F49" s="10">
        <v>450</v>
      </c>
      <c r="G49" s="10">
        <v>205610</v>
      </c>
      <c r="H49" s="10">
        <v>1090</v>
      </c>
      <c r="I49" s="10">
        <v>-29660</v>
      </c>
      <c r="J49" s="10">
        <v>-74859</v>
      </c>
      <c r="K49" s="11"/>
      <c r="L49" s="11">
        <v>0</v>
      </c>
      <c r="M49" s="10">
        <v>3490</v>
      </c>
      <c r="N49" s="11">
        <v>-5410</v>
      </c>
      <c r="O49" s="11"/>
    </row>
    <row r="50" spans="1:15" ht="14.45" x14ac:dyDescent="0.3">
      <c r="A50" s="9" t="s">
        <v>1321</v>
      </c>
      <c r="B50" s="9" t="s">
        <v>1018</v>
      </c>
      <c r="C50" s="9" t="s">
        <v>994</v>
      </c>
      <c r="D50" s="9" t="s">
        <v>91</v>
      </c>
      <c r="E50" s="10">
        <v>85040</v>
      </c>
      <c r="F50" s="11"/>
      <c r="G50" s="11"/>
      <c r="H50" s="10">
        <v>320</v>
      </c>
      <c r="I50" s="10">
        <v>36220</v>
      </c>
      <c r="J50" s="10">
        <v>-12500</v>
      </c>
      <c r="K50" s="11"/>
      <c r="L50" s="11">
        <v>0</v>
      </c>
      <c r="M50" s="11"/>
      <c r="N50" s="11">
        <v>0</v>
      </c>
      <c r="O50" s="11"/>
    </row>
    <row r="51" spans="1:15" ht="14.45" x14ac:dyDescent="0.3">
      <c r="A51" s="9" t="s">
        <v>1322</v>
      </c>
      <c r="B51" s="9" t="s">
        <v>1018</v>
      </c>
      <c r="C51" s="9" t="s">
        <v>994</v>
      </c>
      <c r="D51" s="9" t="s">
        <v>92</v>
      </c>
      <c r="E51" s="11"/>
      <c r="F51" s="10">
        <v>130</v>
      </c>
      <c r="G51" s="11"/>
      <c r="H51" s="11"/>
      <c r="I51" s="10">
        <v>201240</v>
      </c>
      <c r="J51" s="11"/>
      <c r="K51" s="11"/>
      <c r="L51" s="11">
        <v>0</v>
      </c>
      <c r="M51" s="11"/>
      <c r="N51" s="11">
        <v>0</v>
      </c>
      <c r="O51" s="11"/>
    </row>
    <row r="52" spans="1:15" ht="14.45" x14ac:dyDescent="0.3">
      <c r="A52" s="9" t="s">
        <v>1323</v>
      </c>
      <c r="B52" s="9" t="s">
        <v>1018</v>
      </c>
      <c r="C52" s="9" t="s">
        <v>994</v>
      </c>
      <c r="D52" s="9" t="s">
        <v>94</v>
      </c>
      <c r="E52" s="10">
        <v>130360</v>
      </c>
      <c r="F52" s="11"/>
      <c r="G52" s="11"/>
      <c r="H52" s="10">
        <v>70</v>
      </c>
      <c r="I52" s="10">
        <v>51450</v>
      </c>
      <c r="J52" s="11"/>
      <c r="K52" s="11"/>
      <c r="L52" s="11">
        <v>0</v>
      </c>
      <c r="M52" s="11"/>
      <c r="N52" s="11">
        <v>0</v>
      </c>
      <c r="O52" s="11"/>
    </row>
    <row r="53" spans="1:15" ht="14.45" x14ac:dyDescent="0.3">
      <c r="A53" s="9" t="s">
        <v>1326</v>
      </c>
      <c r="B53" s="9" t="s">
        <v>1018</v>
      </c>
      <c r="C53" s="9" t="s">
        <v>994</v>
      </c>
      <c r="D53" s="9" t="s">
        <v>95</v>
      </c>
      <c r="E53" s="10">
        <v>58230</v>
      </c>
      <c r="F53" s="11"/>
      <c r="G53" s="11"/>
      <c r="H53" s="11"/>
      <c r="I53" s="11"/>
      <c r="J53" s="11"/>
      <c r="K53" s="11"/>
      <c r="L53" s="11">
        <v>0</v>
      </c>
      <c r="M53" s="11"/>
      <c r="N53" s="11">
        <v>0</v>
      </c>
      <c r="O53" s="11"/>
    </row>
    <row r="54" spans="1:15" ht="14.45" x14ac:dyDescent="0.3">
      <c r="A54" s="9" t="s">
        <v>1327</v>
      </c>
      <c r="B54" s="9" t="s">
        <v>1018</v>
      </c>
      <c r="C54" s="9" t="s">
        <v>994</v>
      </c>
      <c r="D54" s="9" t="s">
        <v>96</v>
      </c>
      <c r="E54" s="10">
        <v>273570</v>
      </c>
      <c r="F54" s="11"/>
      <c r="G54" s="11"/>
      <c r="H54" s="11"/>
      <c r="I54" s="11"/>
      <c r="J54" s="11"/>
      <c r="K54" s="11"/>
      <c r="L54" s="11">
        <v>0</v>
      </c>
      <c r="M54" s="10">
        <v>87830</v>
      </c>
      <c r="N54" s="11">
        <v>0</v>
      </c>
      <c r="O54" s="11"/>
    </row>
    <row r="55" spans="1:15" ht="14.45" x14ac:dyDescent="0.3">
      <c r="A55" s="9" t="s">
        <v>1328</v>
      </c>
      <c r="B55" s="9" t="s">
        <v>1018</v>
      </c>
      <c r="C55" s="9" t="s">
        <v>994</v>
      </c>
      <c r="D55" s="9" t="s">
        <v>97</v>
      </c>
      <c r="E55" s="11"/>
      <c r="F55" s="11"/>
      <c r="G55" s="11"/>
      <c r="H55" s="11"/>
      <c r="I55" s="11"/>
      <c r="J55" s="11"/>
      <c r="K55" s="11"/>
      <c r="L55" s="11">
        <v>0</v>
      </c>
      <c r="M55" s="10">
        <v>27360</v>
      </c>
      <c r="N55" s="11">
        <v>0</v>
      </c>
      <c r="O55" s="11"/>
    </row>
    <row r="56" spans="1:15" ht="14.45" x14ac:dyDescent="0.3">
      <c r="A56" s="9" t="s">
        <v>1329</v>
      </c>
      <c r="B56" s="9" t="s">
        <v>1018</v>
      </c>
      <c r="C56" s="9" t="s">
        <v>994</v>
      </c>
      <c r="D56" s="9" t="s">
        <v>98</v>
      </c>
      <c r="E56" s="10">
        <v>350710</v>
      </c>
      <c r="F56" s="11"/>
      <c r="G56" s="11"/>
      <c r="H56" s="10">
        <v>190</v>
      </c>
      <c r="I56" s="10">
        <v>-730</v>
      </c>
      <c r="J56" s="11"/>
      <c r="K56" s="11"/>
      <c r="L56" s="11">
        <v>0</v>
      </c>
      <c r="M56" s="10">
        <v>63940</v>
      </c>
      <c r="N56" s="11">
        <v>0</v>
      </c>
      <c r="O56" s="11"/>
    </row>
    <row r="57" spans="1:15" ht="14.45" x14ac:dyDescent="0.3">
      <c r="A57" s="9" t="s">
        <v>1332</v>
      </c>
      <c r="B57" s="9" t="s">
        <v>1018</v>
      </c>
      <c r="C57" s="9" t="s">
        <v>994</v>
      </c>
      <c r="D57" s="9" t="s">
        <v>99</v>
      </c>
      <c r="E57" s="11"/>
      <c r="F57" s="11"/>
      <c r="G57" s="11"/>
      <c r="H57" s="11"/>
      <c r="I57" s="11"/>
      <c r="J57" s="11"/>
      <c r="K57" s="11"/>
      <c r="L57" s="11">
        <v>0</v>
      </c>
      <c r="M57" s="11"/>
      <c r="N57" s="11">
        <v>0</v>
      </c>
      <c r="O57" s="11"/>
    </row>
    <row r="58" spans="1:15" ht="14.45" x14ac:dyDescent="0.3">
      <c r="A58" s="9" t="s">
        <v>1335</v>
      </c>
      <c r="B58" s="9" t="s">
        <v>1018</v>
      </c>
      <c r="C58" s="9" t="s">
        <v>994</v>
      </c>
      <c r="D58" s="9" t="s">
        <v>100</v>
      </c>
      <c r="E58" s="10">
        <v>45790</v>
      </c>
      <c r="F58" s="11"/>
      <c r="G58" s="11"/>
      <c r="H58" s="10">
        <v>8000</v>
      </c>
      <c r="I58" s="11"/>
      <c r="J58" s="11"/>
      <c r="K58" s="11"/>
      <c r="L58" s="11">
        <v>0</v>
      </c>
      <c r="M58" s="11"/>
      <c r="N58" s="11">
        <v>0</v>
      </c>
      <c r="O58" s="11"/>
    </row>
    <row r="59" spans="1:15" ht="14.45" x14ac:dyDescent="0.3">
      <c r="A59" s="9" t="s">
        <v>3135</v>
      </c>
      <c r="B59" s="9" t="s">
        <v>1018</v>
      </c>
      <c r="C59" s="9" t="s">
        <v>994</v>
      </c>
      <c r="D59" s="9" t="s">
        <v>101</v>
      </c>
      <c r="E59" s="10">
        <v>592840</v>
      </c>
      <c r="F59" s="11"/>
      <c r="G59" s="10">
        <v>0</v>
      </c>
      <c r="H59" s="10">
        <v>100</v>
      </c>
      <c r="I59" s="10">
        <v>2628</v>
      </c>
      <c r="J59" s="11"/>
      <c r="K59" s="11"/>
      <c r="L59" s="11">
        <v>0</v>
      </c>
      <c r="M59" s="10">
        <v>4900</v>
      </c>
      <c r="N59" s="11">
        <v>0</v>
      </c>
      <c r="O59" s="11"/>
    </row>
    <row r="60" spans="1:15" ht="14.45" x14ac:dyDescent="0.3">
      <c r="A60" s="9" t="s">
        <v>2634</v>
      </c>
      <c r="B60" s="9" t="s">
        <v>1018</v>
      </c>
      <c r="C60" s="9" t="s">
        <v>994</v>
      </c>
      <c r="D60" s="9" t="s">
        <v>102</v>
      </c>
      <c r="E60" s="10">
        <v>41260</v>
      </c>
      <c r="F60" s="11"/>
      <c r="G60" s="11"/>
      <c r="H60" s="10">
        <v>4310</v>
      </c>
      <c r="I60" s="10">
        <v>13850</v>
      </c>
      <c r="J60" s="10">
        <v>-12500</v>
      </c>
      <c r="K60" s="11"/>
      <c r="L60" s="11">
        <v>0</v>
      </c>
      <c r="M60" s="11"/>
      <c r="N60" s="11">
        <v>-77970</v>
      </c>
      <c r="O60" s="11"/>
    </row>
    <row r="61" spans="1:15" ht="14.45" x14ac:dyDescent="0.3">
      <c r="A61" s="9" t="s">
        <v>2572</v>
      </c>
      <c r="B61" s="9" t="s">
        <v>1018</v>
      </c>
      <c r="C61" s="9" t="s">
        <v>994</v>
      </c>
      <c r="D61" s="9" t="s">
        <v>103</v>
      </c>
      <c r="E61" s="10">
        <v>175840</v>
      </c>
      <c r="F61" s="11"/>
      <c r="G61" s="11"/>
      <c r="H61" s="11"/>
      <c r="I61" s="10">
        <v>21590</v>
      </c>
      <c r="J61" s="11"/>
      <c r="K61" s="11"/>
      <c r="L61" s="11">
        <v>0</v>
      </c>
      <c r="M61" s="11"/>
      <c r="N61" s="11">
        <v>0</v>
      </c>
      <c r="O61" s="11"/>
    </row>
    <row r="62" spans="1:15" ht="14.45" x14ac:dyDescent="0.3">
      <c r="A62" s="9" t="s">
        <v>1336</v>
      </c>
      <c r="B62" s="9" t="s">
        <v>1018</v>
      </c>
      <c r="C62" s="9" t="s">
        <v>994</v>
      </c>
      <c r="D62" s="9" t="s">
        <v>104</v>
      </c>
      <c r="E62" s="11"/>
      <c r="F62" s="11"/>
      <c r="G62" s="11"/>
      <c r="H62" s="11"/>
      <c r="I62" s="11"/>
      <c r="J62" s="11"/>
      <c r="K62" s="11"/>
      <c r="L62" s="11">
        <v>0</v>
      </c>
      <c r="M62" s="11"/>
      <c r="N62" s="11">
        <v>-61500</v>
      </c>
      <c r="O62" s="11"/>
    </row>
    <row r="63" spans="1:15" ht="14.45" x14ac:dyDescent="0.3">
      <c r="A63" s="9" t="s">
        <v>1337</v>
      </c>
      <c r="B63" s="9" t="s">
        <v>1018</v>
      </c>
      <c r="C63" s="9" t="s">
        <v>994</v>
      </c>
      <c r="D63" s="9" t="s">
        <v>106</v>
      </c>
      <c r="E63" s="11"/>
      <c r="F63" s="11"/>
      <c r="G63" s="10">
        <v>9930</v>
      </c>
      <c r="H63" s="11"/>
      <c r="I63" s="11"/>
      <c r="J63" s="11"/>
      <c r="K63" s="11"/>
      <c r="L63" s="11">
        <v>0</v>
      </c>
      <c r="M63" s="11"/>
      <c r="N63" s="11">
        <v>0</v>
      </c>
      <c r="O63" s="11"/>
    </row>
    <row r="64" spans="1:15" ht="14.45" x14ac:dyDescent="0.3">
      <c r="A64" s="9" t="s">
        <v>4812</v>
      </c>
      <c r="B64" s="9" t="s">
        <v>1018</v>
      </c>
      <c r="C64" s="9" t="s">
        <v>994</v>
      </c>
      <c r="D64" s="9" t="s">
        <v>108</v>
      </c>
      <c r="E64" s="10">
        <v>666286</v>
      </c>
      <c r="F64" s="11"/>
      <c r="G64" s="11"/>
      <c r="H64" s="10">
        <v>32480</v>
      </c>
      <c r="I64" s="10">
        <v>2200</v>
      </c>
      <c r="J64" s="11"/>
      <c r="K64" s="11"/>
      <c r="L64" s="11">
        <v>0</v>
      </c>
      <c r="M64" s="11"/>
      <c r="N64" s="11">
        <v>0</v>
      </c>
      <c r="O64" s="11"/>
    </row>
    <row r="65" spans="1:15" ht="14.45" x14ac:dyDescent="0.3">
      <c r="A65" s="9" t="s">
        <v>1338</v>
      </c>
      <c r="B65" s="9" t="s">
        <v>1018</v>
      </c>
      <c r="C65" s="9" t="s">
        <v>994</v>
      </c>
      <c r="D65" s="9" t="s">
        <v>109</v>
      </c>
      <c r="E65" s="10">
        <v>144140</v>
      </c>
      <c r="F65" s="10">
        <v>-80</v>
      </c>
      <c r="G65" s="11"/>
      <c r="H65" s="10">
        <v>570</v>
      </c>
      <c r="I65" s="10">
        <v>26225</v>
      </c>
      <c r="J65" s="10">
        <v>-22877</v>
      </c>
      <c r="K65" s="11"/>
      <c r="L65" s="11">
        <v>0</v>
      </c>
      <c r="M65" s="11"/>
      <c r="N65" s="11">
        <v>0</v>
      </c>
      <c r="O65" s="11"/>
    </row>
    <row r="66" spans="1:15" ht="14.45" x14ac:dyDescent="0.3">
      <c r="A66" s="9" t="s">
        <v>1339</v>
      </c>
      <c r="B66" s="9" t="s">
        <v>1018</v>
      </c>
      <c r="C66" s="9" t="s">
        <v>994</v>
      </c>
      <c r="D66" s="9" t="s">
        <v>110</v>
      </c>
      <c r="E66" s="10">
        <v>68565</v>
      </c>
      <c r="F66" s="10">
        <v>-50</v>
      </c>
      <c r="G66" s="10">
        <v>-10</v>
      </c>
      <c r="H66" s="11"/>
      <c r="I66" s="10">
        <v>13530</v>
      </c>
      <c r="J66" s="11"/>
      <c r="K66" s="11"/>
      <c r="L66" s="11">
        <v>0</v>
      </c>
      <c r="M66" s="11"/>
      <c r="N66" s="11">
        <v>-32060</v>
      </c>
      <c r="O66" s="11"/>
    </row>
    <row r="67" spans="1:15" ht="14.45" x14ac:dyDescent="0.3">
      <c r="A67" s="9" t="s">
        <v>1340</v>
      </c>
      <c r="B67" s="9" t="s">
        <v>1018</v>
      </c>
      <c r="C67" s="9" t="s">
        <v>994</v>
      </c>
      <c r="D67" s="9" t="s">
        <v>111</v>
      </c>
      <c r="E67" s="10">
        <v>56495</v>
      </c>
      <c r="F67" s="10">
        <v>-40</v>
      </c>
      <c r="G67" s="10">
        <v>17510</v>
      </c>
      <c r="H67" s="11"/>
      <c r="I67" s="10">
        <v>18980</v>
      </c>
      <c r="J67" s="11"/>
      <c r="K67" s="11"/>
      <c r="L67" s="11">
        <v>0</v>
      </c>
      <c r="M67" s="10">
        <v>4350</v>
      </c>
      <c r="N67" s="11">
        <v>-42080</v>
      </c>
      <c r="O67" s="11"/>
    </row>
    <row r="68" spans="1:15" ht="14.45" x14ac:dyDescent="0.3">
      <c r="A68" s="9" t="s">
        <v>1343</v>
      </c>
      <c r="B68" s="9" t="s">
        <v>1018</v>
      </c>
      <c r="C68" s="9" t="s">
        <v>994</v>
      </c>
      <c r="D68" s="9" t="s">
        <v>112</v>
      </c>
      <c r="E68" s="10">
        <v>36740</v>
      </c>
      <c r="F68" s="11"/>
      <c r="G68" s="11"/>
      <c r="H68" s="10">
        <v>1440</v>
      </c>
      <c r="I68" s="10">
        <v>5290</v>
      </c>
      <c r="J68" s="11"/>
      <c r="K68" s="11"/>
      <c r="L68" s="11">
        <v>0</v>
      </c>
      <c r="M68" s="11"/>
      <c r="N68" s="11">
        <v>-9490</v>
      </c>
      <c r="O68" s="11"/>
    </row>
    <row r="69" spans="1:15" ht="14.45" x14ac:dyDescent="0.3">
      <c r="A69" s="9" t="s">
        <v>2735</v>
      </c>
      <c r="B69" s="9" t="s">
        <v>1018</v>
      </c>
      <c r="C69" s="9" t="s">
        <v>994</v>
      </c>
      <c r="D69" s="9" t="s">
        <v>115</v>
      </c>
      <c r="E69" s="11"/>
      <c r="F69" s="11"/>
      <c r="G69" s="11"/>
      <c r="H69" s="11"/>
      <c r="I69" s="11"/>
      <c r="J69" s="11"/>
      <c r="K69" s="11"/>
      <c r="L69" s="11">
        <v>0</v>
      </c>
      <c r="M69" s="11"/>
      <c r="N69" s="11">
        <v>0</v>
      </c>
      <c r="O69" s="11"/>
    </row>
    <row r="70" spans="1:15" ht="14.45" x14ac:dyDescent="0.3">
      <c r="A70" s="9" t="s">
        <v>4449</v>
      </c>
      <c r="B70" s="9" t="s">
        <v>1018</v>
      </c>
      <c r="C70" s="9" t="s">
        <v>999</v>
      </c>
      <c r="D70" s="9" t="s">
        <v>116</v>
      </c>
      <c r="E70" s="10">
        <v>193870</v>
      </c>
      <c r="F70" s="11"/>
      <c r="G70" s="10">
        <v>6590</v>
      </c>
      <c r="H70" s="10">
        <v>2690</v>
      </c>
      <c r="I70" s="10">
        <v>4220</v>
      </c>
      <c r="J70" s="11"/>
      <c r="K70" s="11"/>
      <c r="L70" s="11">
        <v>0</v>
      </c>
      <c r="M70" s="11"/>
      <c r="N70" s="11">
        <v>-301960</v>
      </c>
      <c r="O70" s="11"/>
    </row>
    <row r="71" spans="1:15" ht="14.45" x14ac:dyDescent="0.3">
      <c r="A71" s="9" t="s">
        <v>4452</v>
      </c>
      <c r="B71" s="9" t="s">
        <v>1018</v>
      </c>
      <c r="C71" s="9" t="s">
        <v>999</v>
      </c>
      <c r="D71" s="9" t="s">
        <v>117</v>
      </c>
      <c r="E71" s="10">
        <v>24620</v>
      </c>
      <c r="F71" s="11"/>
      <c r="G71" s="11"/>
      <c r="H71" s="11"/>
      <c r="I71" s="10">
        <v>2170</v>
      </c>
      <c r="J71" s="11"/>
      <c r="K71" s="11"/>
      <c r="L71" s="11">
        <v>0</v>
      </c>
      <c r="M71" s="11"/>
      <c r="N71" s="11">
        <v>-240200</v>
      </c>
      <c r="O71" s="11"/>
    </row>
    <row r="72" spans="1:15" ht="14.45" x14ac:dyDescent="0.3">
      <c r="A72" s="9" t="s">
        <v>4453</v>
      </c>
      <c r="B72" s="9" t="s">
        <v>1018</v>
      </c>
      <c r="C72" s="9" t="s">
        <v>999</v>
      </c>
      <c r="D72" s="9" t="s">
        <v>118</v>
      </c>
      <c r="E72" s="10">
        <v>125500</v>
      </c>
      <c r="F72" s="11"/>
      <c r="G72" s="11"/>
      <c r="H72" s="10">
        <v>1070</v>
      </c>
      <c r="I72" s="10">
        <v>12770</v>
      </c>
      <c r="J72" s="11"/>
      <c r="K72" s="11"/>
      <c r="L72" s="11">
        <v>0</v>
      </c>
      <c r="M72" s="11"/>
      <c r="N72" s="11">
        <v>-244420</v>
      </c>
      <c r="O72" s="11"/>
    </row>
    <row r="73" spans="1:15" ht="14.45" x14ac:dyDescent="0.3">
      <c r="A73" s="9" t="s">
        <v>4454</v>
      </c>
      <c r="B73" s="9" t="s">
        <v>1018</v>
      </c>
      <c r="C73" s="9" t="s">
        <v>999</v>
      </c>
      <c r="D73" s="9" t="s">
        <v>119</v>
      </c>
      <c r="E73" s="10">
        <v>176750</v>
      </c>
      <c r="F73" s="11"/>
      <c r="G73" s="11"/>
      <c r="H73" s="10">
        <v>2350</v>
      </c>
      <c r="I73" s="10">
        <v>17460</v>
      </c>
      <c r="J73" s="11"/>
      <c r="K73" s="11"/>
      <c r="L73" s="11">
        <v>0</v>
      </c>
      <c r="M73" s="11"/>
      <c r="N73" s="11">
        <v>-259970</v>
      </c>
      <c r="O73" s="11"/>
    </row>
    <row r="74" spans="1:15" ht="14.45" x14ac:dyDescent="0.3">
      <c r="A74" s="9" t="s">
        <v>4455</v>
      </c>
      <c r="B74" s="9" t="s">
        <v>1018</v>
      </c>
      <c r="C74" s="9" t="s">
        <v>999</v>
      </c>
      <c r="D74" s="9" t="s">
        <v>120</v>
      </c>
      <c r="E74" s="10">
        <v>86820</v>
      </c>
      <c r="F74" s="11"/>
      <c r="G74" s="10">
        <v>6760</v>
      </c>
      <c r="H74" s="10">
        <v>2000</v>
      </c>
      <c r="I74" s="10">
        <v>61110</v>
      </c>
      <c r="J74" s="10">
        <v>40890</v>
      </c>
      <c r="K74" s="11"/>
      <c r="L74" s="11">
        <v>0</v>
      </c>
      <c r="M74" s="11"/>
      <c r="N74" s="11">
        <v>-33500</v>
      </c>
      <c r="O74" s="11"/>
    </row>
    <row r="75" spans="1:15" ht="14.45" x14ac:dyDescent="0.3">
      <c r="A75" s="9" t="s">
        <v>4456</v>
      </c>
      <c r="B75" s="9" t="s">
        <v>1018</v>
      </c>
      <c r="C75" s="9" t="s">
        <v>999</v>
      </c>
      <c r="D75" s="9" t="s">
        <v>121</v>
      </c>
      <c r="E75" s="10">
        <v>1520210</v>
      </c>
      <c r="F75" s="11"/>
      <c r="G75" s="10">
        <v>-2400</v>
      </c>
      <c r="H75" s="10">
        <v>9020</v>
      </c>
      <c r="I75" s="10">
        <v>503490</v>
      </c>
      <c r="J75" s="11"/>
      <c r="K75" s="10">
        <v>68172320</v>
      </c>
      <c r="L75" s="11">
        <v>0</v>
      </c>
      <c r="M75" s="11"/>
      <c r="N75" s="11">
        <v>-68711780</v>
      </c>
      <c r="O75" s="11"/>
    </row>
    <row r="76" spans="1:15" ht="14.45" x14ac:dyDescent="0.3">
      <c r="A76" s="9" t="s">
        <v>4457</v>
      </c>
      <c r="B76" s="9" t="s">
        <v>1018</v>
      </c>
      <c r="C76" s="9" t="s">
        <v>999</v>
      </c>
      <c r="D76" s="9" t="s">
        <v>122</v>
      </c>
      <c r="E76" s="10">
        <v>216400</v>
      </c>
      <c r="F76" s="11"/>
      <c r="G76" s="11"/>
      <c r="H76" s="11"/>
      <c r="I76" s="10">
        <v>10020</v>
      </c>
      <c r="J76" s="11"/>
      <c r="K76" s="11"/>
      <c r="L76" s="11">
        <v>0</v>
      </c>
      <c r="M76" s="11"/>
      <c r="N76" s="11">
        <v>-24120</v>
      </c>
      <c r="O76" s="11"/>
    </row>
    <row r="77" spans="1:15" ht="14.45" x14ac:dyDescent="0.3">
      <c r="A77" s="9" t="s">
        <v>4458</v>
      </c>
      <c r="B77" s="9" t="s">
        <v>1018</v>
      </c>
      <c r="C77" s="9" t="s">
        <v>999</v>
      </c>
      <c r="D77" s="9" t="s">
        <v>123</v>
      </c>
      <c r="E77" s="10">
        <v>626980</v>
      </c>
      <c r="F77" s="11"/>
      <c r="G77" s="11"/>
      <c r="H77" s="10">
        <v>4600</v>
      </c>
      <c r="I77" s="10">
        <v>431220</v>
      </c>
      <c r="J77" s="11"/>
      <c r="K77" s="11"/>
      <c r="L77" s="11">
        <v>0</v>
      </c>
      <c r="M77" s="11"/>
      <c r="N77" s="11">
        <v>-1000000</v>
      </c>
      <c r="O77" s="11"/>
    </row>
    <row r="78" spans="1:15" ht="14.45" x14ac:dyDescent="0.3">
      <c r="A78" s="9" t="s">
        <v>4459</v>
      </c>
      <c r="B78" s="9" t="s">
        <v>1018</v>
      </c>
      <c r="C78" s="9" t="s">
        <v>999</v>
      </c>
      <c r="D78" s="9" t="s">
        <v>124</v>
      </c>
      <c r="E78" s="10">
        <v>114680</v>
      </c>
      <c r="F78" s="11"/>
      <c r="G78" s="11"/>
      <c r="H78" s="11"/>
      <c r="I78" s="10">
        <v>550199</v>
      </c>
      <c r="J78" s="11"/>
      <c r="K78" s="11"/>
      <c r="L78" s="11">
        <v>0</v>
      </c>
      <c r="M78" s="11"/>
      <c r="N78" s="11">
        <v>-656765</v>
      </c>
      <c r="O78" s="11"/>
    </row>
    <row r="79" spans="1:15" ht="14.45" x14ac:dyDescent="0.3">
      <c r="A79" s="9" t="s">
        <v>4460</v>
      </c>
      <c r="B79" s="9" t="s">
        <v>1018</v>
      </c>
      <c r="C79" s="9" t="s">
        <v>999</v>
      </c>
      <c r="D79" s="9" t="s">
        <v>125</v>
      </c>
      <c r="E79" s="10">
        <v>139430</v>
      </c>
      <c r="F79" s="11"/>
      <c r="G79" s="11"/>
      <c r="H79" s="11"/>
      <c r="I79" s="10">
        <v>38530</v>
      </c>
      <c r="J79" s="11"/>
      <c r="K79" s="11"/>
      <c r="L79" s="11">
        <v>0</v>
      </c>
      <c r="M79" s="11"/>
      <c r="N79" s="11">
        <v>-454650</v>
      </c>
      <c r="O79" s="11"/>
    </row>
    <row r="80" spans="1:15" ht="14.45" x14ac:dyDescent="0.3">
      <c r="A80" s="9" t="s">
        <v>4807</v>
      </c>
      <c r="B80" s="9" t="s">
        <v>1018</v>
      </c>
      <c r="C80" s="9" t="s">
        <v>999</v>
      </c>
      <c r="D80" s="9" t="s">
        <v>126</v>
      </c>
      <c r="E80" s="10">
        <v>64690</v>
      </c>
      <c r="F80" s="11"/>
      <c r="G80" s="11"/>
      <c r="H80" s="10">
        <v>80</v>
      </c>
      <c r="I80" s="11"/>
      <c r="J80" s="11"/>
      <c r="K80" s="11"/>
      <c r="L80" s="11">
        <v>0</v>
      </c>
      <c r="M80" s="11"/>
      <c r="N80" s="11">
        <v>0</v>
      </c>
      <c r="O80" s="11"/>
    </row>
    <row r="81" spans="1:15" ht="14.45" x14ac:dyDescent="0.3">
      <c r="A81" s="9" t="s">
        <v>4493</v>
      </c>
      <c r="B81" s="9" t="s">
        <v>1018</v>
      </c>
      <c r="C81" s="9" t="s">
        <v>999</v>
      </c>
      <c r="D81" s="9" t="s">
        <v>127</v>
      </c>
      <c r="E81" s="10">
        <v>115527</v>
      </c>
      <c r="F81" s="11"/>
      <c r="G81" s="11"/>
      <c r="H81" s="10">
        <v>-140</v>
      </c>
      <c r="I81" s="10">
        <v>-3090</v>
      </c>
      <c r="J81" s="10">
        <v>27230</v>
      </c>
      <c r="K81" s="11"/>
      <c r="L81" s="11">
        <v>0</v>
      </c>
      <c r="M81" s="11"/>
      <c r="N81" s="11">
        <v>0</v>
      </c>
      <c r="O81" s="11"/>
    </row>
    <row r="82" spans="1:15" ht="14.45" x14ac:dyDescent="0.3">
      <c r="A82" s="9" t="s">
        <v>4741</v>
      </c>
      <c r="B82" s="9" t="s">
        <v>1018</v>
      </c>
      <c r="C82" s="9" t="s">
        <v>999</v>
      </c>
      <c r="D82" s="9" t="s">
        <v>128</v>
      </c>
      <c r="E82" s="10">
        <v>109530</v>
      </c>
      <c r="F82" s="10">
        <v>280</v>
      </c>
      <c r="G82" s="11"/>
      <c r="H82" s="10">
        <v>930</v>
      </c>
      <c r="I82" s="10">
        <v>15350</v>
      </c>
      <c r="J82" s="11"/>
      <c r="K82" s="11"/>
      <c r="L82" s="11">
        <v>0</v>
      </c>
      <c r="M82" s="11"/>
      <c r="N82" s="11">
        <v>0</v>
      </c>
      <c r="O82" s="11"/>
    </row>
    <row r="83" spans="1:15" ht="14.45" x14ac:dyDescent="0.3">
      <c r="A83" s="9" t="s">
        <v>4815</v>
      </c>
      <c r="B83" s="9" t="s">
        <v>1018</v>
      </c>
      <c r="C83" s="9" t="s">
        <v>999</v>
      </c>
      <c r="D83" s="9" t="s">
        <v>129</v>
      </c>
      <c r="E83" s="10">
        <v>445410</v>
      </c>
      <c r="F83" s="10">
        <v>430</v>
      </c>
      <c r="G83" s="11"/>
      <c r="H83" s="10">
        <v>350</v>
      </c>
      <c r="I83" s="10">
        <v>217420</v>
      </c>
      <c r="J83" s="11"/>
      <c r="K83" s="11"/>
      <c r="L83" s="11">
        <v>0</v>
      </c>
      <c r="M83" s="11"/>
      <c r="N83" s="11">
        <v>0</v>
      </c>
      <c r="O83" s="11"/>
    </row>
    <row r="84" spans="1:15" ht="14.45" x14ac:dyDescent="0.3">
      <c r="A84" s="9" t="s">
        <v>1364</v>
      </c>
      <c r="B84" s="9" t="s">
        <v>1018</v>
      </c>
      <c r="C84" s="9" t="s">
        <v>995</v>
      </c>
      <c r="D84" s="9" t="s">
        <v>130</v>
      </c>
      <c r="E84" s="10">
        <v>61260</v>
      </c>
      <c r="F84" s="10">
        <v>-70</v>
      </c>
      <c r="G84" s="11"/>
      <c r="H84" s="10">
        <v>-180</v>
      </c>
      <c r="I84" s="10">
        <v>8560</v>
      </c>
      <c r="J84" s="10">
        <v>-800</v>
      </c>
      <c r="K84" s="11"/>
      <c r="L84" s="11">
        <v>0</v>
      </c>
      <c r="M84" s="11"/>
      <c r="N84" s="11">
        <v>-10690</v>
      </c>
      <c r="O84" s="11"/>
    </row>
    <row r="85" spans="1:15" ht="14.45" x14ac:dyDescent="0.3">
      <c r="A85" s="9" t="s">
        <v>1367</v>
      </c>
      <c r="B85" s="9" t="s">
        <v>1018</v>
      </c>
      <c r="C85" s="9" t="s">
        <v>995</v>
      </c>
      <c r="D85" s="9" t="s">
        <v>131</v>
      </c>
      <c r="E85" s="10">
        <v>3220</v>
      </c>
      <c r="F85" s="11"/>
      <c r="G85" s="10">
        <v>30150</v>
      </c>
      <c r="H85" s="11"/>
      <c r="I85" s="10">
        <v>420</v>
      </c>
      <c r="J85" s="11"/>
      <c r="K85" s="11"/>
      <c r="L85" s="11">
        <v>0</v>
      </c>
      <c r="M85" s="10">
        <v>84220</v>
      </c>
      <c r="N85" s="11">
        <v>-28760</v>
      </c>
      <c r="O85" s="11"/>
    </row>
    <row r="86" spans="1:15" ht="14.45" x14ac:dyDescent="0.3">
      <c r="A86" s="9" t="s">
        <v>1368</v>
      </c>
      <c r="B86" s="9" t="s">
        <v>1018</v>
      </c>
      <c r="C86" s="9" t="s">
        <v>995</v>
      </c>
      <c r="D86" s="9" t="s">
        <v>132</v>
      </c>
      <c r="E86" s="11"/>
      <c r="F86" s="11"/>
      <c r="G86" s="10">
        <v>4530</v>
      </c>
      <c r="H86" s="11"/>
      <c r="I86" s="11"/>
      <c r="J86" s="11"/>
      <c r="K86" s="11"/>
      <c r="L86" s="11">
        <v>0</v>
      </c>
      <c r="M86" s="10">
        <v>6860</v>
      </c>
      <c r="N86" s="11">
        <v>0</v>
      </c>
      <c r="O86" s="11"/>
    </row>
    <row r="87" spans="1:15" ht="14.45" x14ac:dyDescent="0.3">
      <c r="A87" s="9" t="s">
        <v>1371</v>
      </c>
      <c r="B87" s="9" t="s">
        <v>1018</v>
      </c>
      <c r="C87" s="9" t="s">
        <v>995</v>
      </c>
      <c r="D87" s="9" t="s">
        <v>133</v>
      </c>
      <c r="E87" s="11"/>
      <c r="F87" s="11"/>
      <c r="G87" s="10">
        <v>3940</v>
      </c>
      <c r="H87" s="11"/>
      <c r="I87" s="11"/>
      <c r="J87" s="11"/>
      <c r="K87" s="11"/>
      <c r="L87" s="11">
        <v>0</v>
      </c>
      <c r="M87" s="10">
        <v>6340</v>
      </c>
      <c r="N87" s="11">
        <v>-7260</v>
      </c>
      <c r="O87" s="11"/>
    </row>
    <row r="88" spans="1:15" ht="14.45" x14ac:dyDescent="0.3">
      <c r="A88" s="9" t="s">
        <v>1372</v>
      </c>
      <c r="B88" s="9" t="s">
        <v>1018</v>
      </c>
      <c r="C88" s="9" t="s">
        <v>995</v>
      </c>
      <c r="D88" s="9" t="s">
        <v>134</v>
      </c>
      <c r="E88" s="10">
        <v>980</v>
      </c>
      <c r="F88" s="11"/>
      <c r="G88" s="10">
        <v>26200</v>
      </c>
      <c r="H88" s="11"/>
      <c r="I88" s="10">
        <v>450</v>
      </c>
      <c r="J88" s="11"/>
      <c r="K88" s="11"/>
      <c r="L88" s="11">
        <v>0</v>
      </c>
      <c r="M88" s="10">
        <v>1570</v>
      </c>
      <c r="N88" s="11">
        <v>-35200</v>
      </c>
      <c r="O88" s="11"/>
    </row>
    <row r="89" spans="1:15" ht="14.45" x14ac:dyDescent="0.3">
      <c r="A89" s="9" t="s">
        <v>1373</v>
      </c>
      <c r="B89" s="9" t="s">
        <v>1018</v>
      </c>
      <c r="C89" s="9" t="s">
        <v>995</v>
      </c>
      <c r="D89" s="9" t="s">
        <v>135</v>
      </c>
      <c r="E89" s="10">
        <v>3350</v>
      </c>
      <c r="F89" s="11"/>
      <c r="G89" s="10">
        <v>4950</v>
      </c>
      <c r="H89" s="11"/>
      <c r="I89" s="11"/>
      <c r="J89" s="11"/>
      <c r="K89" s="11"/>
      <c r="L89" s="11">
        <v>0</v>
      </c>
      <c r="M89" s="10">
        <v>37590</v>
      </c>
      <c r="N89" s="11">
        <v>-33450</v>
      </c>
      <c r="O89" s="11"/>
    </row>
    <row r="90" spans="1:15" ht="14.45" x14ac:dyDescent="0.3">
      <c r="A90" s="9" t="s">
        <v>1374</v>
      </c>
      <c r="B90" s="9" t="s">
        <v>1018</v>
      </c>
      <c r="C90" s="9" t="s">
        <v>995</v>
      </c>
      <c r="D90" s="9" t="s">
        <v>136</v>
      </c>
      <c r="E90" s="10">
        <v>1370</v>
      </c>
      <c r="F90" s="11"/>
      <c r="G90" s="10">
        <v>8500</v>
      </c>
      <c r="H90" s="11"/>
      <c r="I90" s="11"/>
      <c r="J90" s="11"/>
      <c r="K90" s="11"/>
      <c r="L90" s="11">
        <v>0</v>
      </c>
      <c r="M90" s="10">
        <v>7550</v>
      </c>
      <c r="N90" s="11">
        <v>-35640</v>
      </c>
      <c r="O90" s="11"/>
    </row>
    <row r="91" spans="1:15" ht="14.45" x14ac:dyDescent="0.3">
      <c r="A91" s="9" t="s">
        <v>1375</v>
      </c>
      <c r="B91" s="9" t="s">
        <v>1018</v>
      </c>
      <c r="C91" s="9" t="s">
        <v>995</v>
      </c>
      <c r="D91" s="9" t="s">
        <v>137</v>
      </c>
      <c r="E91" s="10">
        <v>36840</v>
      </c>
      <c r="F91" s="10">
        <v>-130</v>
      </c>
      <c r="G91" s="10">
        <v>50910</v>
      </c>
      <c r="H91" s="11"/>
      <c r="I91" s="10">
        <v>19160</v>
      </c>
      <c r="J91" s="10">
        <v>-2700</v>
      </c>
      <c r="K91" s="11"/>
      <c r="L91" s="11">
        <v>0</v>
      </c>
      <c r="M91" s="11"/>
      <c r="N91" s="11">
        <v>-164210</v>
      </c>
      <c r="O91" s="11"/>
    </row>
    <row r="92" spans="1:15" ht="14.45" x14ac:dyDescent="0.3">
      <c r="A92" s="9" t="s">
        <v>1376</v>
      </c>
      <c r="B92" s="9" t="s">
        <v>1018</v>
      </c>
      <c r="C92" s="9" t="s">
        <v>995</v>
      </c>
      <c r="D92" s="9" t="s">
        <v>138</v>
      </c>
      <c r="E92" s="11"/>
      <c r="F92" s="11"/>
      <c r="G92" s="11"/>
      <c r="H92" s="11"/>
      <c r="I92" s="10">
        <v>15780</v>
      </c>
      <c r="J92" s="11"/>
      <c r="K92" s="11"/>
      <c r="L92" s="11">
        <v>0</v>
      </c>
      <c r="M92" s="11"/>
      <c r="N92" s="11">
        <v>0</v>
      </c>
      <c r="O92" s="11"/>
    </row>
    <row r="93" spans="1:15" ht="14.45" x14ac:dyDescent="0.3">
      <c r="A93" s="9" t="s">
        <v>1377</v>
      </c>
      <c r="B93" s="9" t="s">
        <v>1018</v>
      </c>
      <c r="C93" s="9" t="s">
        <v>995</v>
      </c>
      <c r="D93" s="9" t="s">
        <v>139</v>
      </c>
      <c r="E93" s="11"/>
      <c r="F93" s="11"/>
      <c r="G93" s="11"/>
      <c r="H93" s="11"/>
      <c r="I93" s="10">
        <v>580</v>
      </c>
      <c r="J93" s="11"/>
      <c r="K93" s="11"/>
      <c r="L93" s="11">
        <v>0</v>
      </c>
      <c r="M93" s="11"/>
      <c r="N93" s="11">
        <v>0</v>
      </c>
      <c r="O93" s="11"/>
    </row>
    <row r="94" spans="1:15" ht="14.45" x14ac:dyDescent="0.3">
      <c r="A94" s="9" t="s">
        <v>3835</v>
      </c>
      <c r="B94" s="9" t="s">
        <v>1018</v>
      </c>
      <c r="C94" s="9" t="s">
        <v>995</v>
      </c>
      <c r="D94" s="9" t="s">
        <v>144</v>
      </c>
      <c r="E94" s="11"/>
      <c r="F94" s="11"/>
      <c r="G94" s="11"/>
      <c r="H94" s="11"/>
      <c r="I94" s="11"/>
      <c r="J94" s="11"/>
      <c r="K94" s="11"/>
      <c r="L94" s="11">
        <v>0</v>
      </c>
      <c r="M94" s="11"/>
      <c r="N94" s="11">
        <v>110</v>
      </c>
      <c r="O94" s="11"/>
    </row>
    <row r="95" spans="1:15" ht="14.45" x14ac:dyDescent="0.3">
      <c r="A95" s="9" t="s">
        <v>1387</v>
      </c>
      <c r="B95" s="9" t="s">
        <v>1018</v>
      </c>
      <c r="C95" s="9" t="s">
        <v>995</v>
      </c>
      <c r="D95" s="9" t="s">
        <v>145</v>
      </c>
      <c r="E95" s="10">
        <v>26400</v>
      </c>
      <c r="F95" s="11"/>
      <c r="G95" s="10">
        <v>140</v>
      </c>
      <c r="H95" s="11"/>
      <c r="I95" s="10">
        <v>36500</v>
      </c>
      <c r="J95" s="11"/>
      <c r="K95" s="11"/>
      <c r="L95" s="11">
        <v>0</v>
      </c>
      <c r="M95" s="11"/>
      <c r="N95" s="11">
        <v>-125310</v>
      </c>
      <c r="O95" s="11"/>
    </row>
    <row r="96" spans="1:15" ht="14.45" x14ac:dyDescent="0.3">
      <c r="A96" s="9" t="s">
        <v>1388</v>
      </c>
      <c r="B96" s="9" t="s">
        <v>1018</v>
      </c>
      <c r="C96" s="9" t="s">
        <v>995</v>
      </c>
      <c r="D96" s="9" t="s">
        <v>146</v>
      </c>
      <c r="E96" s="10">
        <v>385370</v>
      </c>
      <c r="F96" s="11"/>
      <c r="G96" s="10">
        <v>65390</v>
      </c>
      <c r="H96" s="10">
        <v>870</v>
      </c>
      <c r="I96" s="10">
        <v>75870</v>
      </c>
      <c r="J96" s="10">
        <v>-62000</v>
      </c>
      <c r="K96" s="11"/>
      <c r="L96" s="11">
        <v>0</v>
      </c>
      <c r="M96" s="10">
        <v>173590</v>
      </c>
      <c r="N96" s="11">
        <v>-2480</v>
      </c>
      <c r="O96" s="11"/>
    </row>
    <row r="97" spans="1:15" ht="14.45" x14ac:dyDescent="0.3">
      <c r="A97" s="9" t="s">
        <v>1389</v>
      </c>
      <c r="B97" s="9" t="s">
        <v>1018</v>
      </c>
      <c r="C97" s="9" t="s">
        <v>995</v>
      </c>
      <c r="D97" s="9" t="s">
        <v>147</v>
      </c>
      <c r="E97" s="10">
        <v>74430</v>
      </c>
      <c r="F97" s="11"/>
      <c r="G97" s="11"/>
      <c r="H97" s="11"/>
      <c r="I97" s="10">
        <v>139800</v>
      </c>
      <c r="J97" s="11"/>
      <c r="K97" s="11"/>
      <c r="L97" s="11">
        <v>0</v>
      </c>
      <c r="M97" s="11"/>
      <c r="N97" s="11">
        <v>-555469</v>
      </c>
      <c r="O97" s="11"/>
    </row>
    <row r="98" spans="1:15" ht="14.45" x14ac:dyDescent="0.3">
      <c r="A98" s="9" t="s">
        <v>1394</v>
      </c>
      <c r="B98" s="9" t="s">
        <v>1018</v>
      </c>
      <c r="C98" s="9" t="s">
        <v>995</v>
      </c>
      <c r="D98" s="9" t="s">
        <v>149</v>
      </c>
      <c r="E98" s="10">
        <v>26390</v>
      </c>
      <c r="F98" s="10">
        <v>-280</v>
      </c>
      <c r="G98" s="11"/>
      <c r="H98" s="11"/>
      <c r="I98" s="10">
        <v>20190</v>
      </c>
      <c r="J98" s="11"/>
      <c r="K98" s="11"/>
      <c r="L98" s="11">
        <v>0</v>
      </c>
      <c r="M98" s="11"/>
      <c r="N98" s="11">
        <v>-28050</v>
      </c>
      <c r="O98" s="11"/>
    </row>
    <row r="99" spans="1:15" ht="14.45" x14ac:dyDescent="0.3">
      <c r="A99" s="9" t="s">
        <v>1197</v>
      </c>
      <c r="B99" s="9" t="s">
        <v>1018</v>
      </c>
      <c r="C99" s="9" t="s">
        <v>995</v>
      </c>
      <c r="D99" s="9" t="s">
        <v>151</v>
      </c>
      <c r="E99" s="10">
        <v>102804</v>
      </c>
      <c r="F99" s="11"/>
      <c r="G99" s="11"/>
      <c r="H99" s="10">
        <v>570</v>
      </c>
      <c r="I99" s="10">
        <v>1805</v>
      </c>
      <c r="J99" s="11"/>
      <c r="K99" s="11"/>
      <c r="L99" s="11">
        <v>0</v>
      </c>
      <c r="M99" s="11"/>
      <c r="N99" s="11">
        <v>0</v>
      </c>
      <c r="O99" s="11"/>
    </row>
    <row r="100" spans="1:15" ht="14.45" x14ac:dyDescent="0.3">
      <c r="A100" s="9" t="s">
        <v>1198</v>
      </c>
      <c r="B100" s="9" t="s">
        <v>1018</v>
      </c>
      <c r="C100" s="9" t="s">
        <v>995</v>
      </c>
      <c r="D100" s="9" t="s">
        <v>152</v>
      </c>
      <c r="E100" s="10">
        <v>99180</v>
      </c>
      <c r="F100" s="11"/>
      <c r="G100" s="10">
        <v>37960</v>
      </c>
      <c r="H100" s="11"/>
      <c r="I100" s="10">
        <v>12640</v>
      </c>
      <c r="J100" s="11"/>
      <c r="K100" s="11"/>
      <c r="L100" s="11">
        <v>0</v>
      </c>
      <c r="M100" s="10">
        <v>177500</v>
      </c>
      <c r="N100" s="11">
        <v>-26320</v>
      </c>
      <c r="O100" s="11"/>
    </row>
    <row r="101" spans="1:15" ht="14.45" x14ac:dyDescent="0.3">
      <c r="A101" s="9" t="s">
        <v>1203</v>
      </c>
      <c r="B101" s="9" t="s">
        <v>1018</v>
      </c>
      <c r="C101" s="9" t="s">
        <v>995</v>
      </c>
      <c r="D101" s="9" t="s">
        <v>153</v>
      </c>
      <c r="E101" s="11"/>
      <c r="F101" s="11"/>
      <c r="G101" s="10">
        <v>21310</v>
      </c>
      <c r="H101" s="11"/>
      <c r="I101" s="11"/>
      <c r="J101" s="11"/>
      <c r="K101" s="11"/>
      <c r="L101" s="11">
        <v>0</v>
      </c>
      <c r="M101" s="10">
        <v>98360</v>
      </c>
      <c r="N101" s="11">
        <v>0</v>
      </c>
      <c r="O101" s="11"/>
    </row>
    <row r="102" spans="1:15" ht="14.45" x14ac:dyDescent="0.3">
      <c r="A102" s="9" t="s">
        <v>1204</v>
      </c>
      <c r="B102" s="9" t="s">
        <v>1018</v>
      </c>
      <c r="C102" s="9" t="s">
        <v>995</v>
      </c>
      <c r="D102" s="9" t="s">
        <v>154</v>
      </c>
      <c r="E102" s="11"/>
      <c r="F102" s="11"/>
      <c r="G102" s="10">
        <v>1940</v>
      </c>
      <c r="H102" s="11"/>
      <c r="I102" s="11"/>
      <c r="J102" s="11"/>
      <c r="K102" s="11"/>
      <c r="L102" s="11">
        <v>0</v>
      </c>
      <c r="M102" s="11"/>
      <c r="N102" s="11">
        <v>0</v>
      </c>
      <c r="O102" s="11"/>
    </row>
    <row r="103" spans="1:15" ht="14.45" x14ac:dyDescent="0.3">
      <c r="A103" s="9" t="s">
        <v>1205</v>
      </c>
      <c r="B103" s="9" t="s">
        <v>1018</v>
      </c>
      <c r="C103" s="9" t="s">
        <v>995</v>
      </c>
      <c r="D103" s="9" t="s">
        <v>155</v>
      </c>
      <c r="E103" s="10">
        <v>96340</v>
      </c>
      <c r="F103" s="11"/>
      <c r="G103" s="10">
        <v>29310</v>
      </c>
      <c r="H103" s="11"/>
      <c r="I103" s="10">
        <v>9210</v>
      </c>
      <c r="J103" s="11"/>
      <c r="K103" s="11"/>
      <c r="L103" s="11">
        <v>0</v>
      </c>
      <c r="M103" s="10">
        <v>102500</v>
      </c>
      <c r="N103" s="11">
        <v>-47760</v>
      </c>
      <c r="O103" s="11"/>
    </row>
    <row r="104" spans="1:15" ht="14.45" x14ac:dyDescent="0.3">
      <c r="A104" s="9" t="s">
        <v>1206</v>
      </c>
      <c r="B104" s="9" t="s">
        <v>1018</v>
      </c>
      <c r="C104" s="9" t="s">
        <v>995</v>
      </c>
      <c r="D104" s="9" t="s">
        <v>157</v>
      </c>
      <c r="E104" s="11"/>
      <c r="F104" s="11"/>
      <c r="G104" s="11"/>
      <c r="H104" s="11"/>
      <c r="I104" s="11"/>
      <c r="J104" s="11"/>
      <c r="K104" s="11"/>
      <c r="L104" s="11">
        <v>0</v>
      </c>
      <c r="M104" s="11"/>
      <c r="N104" s="11">
        <v>0</v>
      </c>
      <c r="O104" s="11"/>
    </row>
    <row r="105" spans="1:15" ht="14.45" x14ac:dyDescent="0.3">
      <c r="A105" s="9" t="s">
        <v>1207</v>
      </c>
      <c r="B105" s="9" t="s">
        <v>1018</v>
      </c>
      <c r="C105" s="9" t="s">
        <v>995</v>
      </c>
      <c r="D105" s="9" t="s">
        <v>158</v>
      </c>
      <c r="E105" s="10">
        <v>6920</v>
      </c>
      <c r="F105" s="11"/>
      <c r="G105" s="10">
        <v>4180</v>
      </c>
      <c r="H105" s="11"/>
      <c r="I105" s="11"/>
      <c r="J105" s="11"/>
      <c r="K105" s="11"/>
      <c r="L105" s="11">
        <v>0</v>
      </c>
      <c r="M105" s="10">
        <v>24580</v>
      </c>
      <c r="N105" s="11">
        <v>-590</v>
      </c>
      <c r="O105" s="11"/>
    </row>
    <row r="106" spans="1:15" ht="14.45" x14ac:dyDescent="0.3">
      <c r="A106" s="9" t="s">
        <v>1210</v>
      </c>
      <c r="B106" s="9" t="s">
        <v>1018</v>
      </c>
      <c r="C106" s="9" t="s">
        <v>995</v>
      </c>
      <c r="D106" s="9" t="s">
        <v>159</v>
      </c>
      <c r="E106" s="11"/>
      <c r="F106" s="11"/>
      <c r="G106" s="10">
        <v>3080</v>
      </c>
      <c r="H106" s="11"/>
      <c r="I106" s="11"/>
      <c r="J106" s="11"/>
      <c r="K106" s="11"/>
      <c r="L106" s="11">
        <v>0</v>
      </c>
      <c r="M106" s="11"/>
      <c r="N106" s="11">
        <v>0</v>
      </c>
      <c r="O106" s="11"/>
    </row>
    <row r="107" spans="1:15" ht="14.45" x14ac:dyDescent="0.3">
      <c r="A107" s="9" t="s">
        <v>1214</v>
      </c>
      <c r="B107" s="9" t="s">
        <v>1018</v>
      </c>
      <c r="C107" s="9" t="s">
        <v>995</v>
      </c>
      <c r="D107" s="9" t="s">
        <v>161</v>
      </c>
      <c r="E107" s="10">
        <v>123360</v>
      </c>
      <c r="F107" s="11"/>
      <c r="G107" s="11"/>
      <c r="H107" s="10">
        <v>850</v>
      </c>
      <c r="I107" s="10">
        <v>5480</v>
      </c>
      <c r="J107" s="11"/>
      <c r="K107" s="11"/>
      <c r="L107" s="11">
        <v>0</v>
      </c>
      <c r="M107" s="11"/>
      <c r="N107" s="11">
        <v>-82960</v>
      </c>
      <c r="O107" s="11"/>
    </row>
    <row r="108" spans="1:15" ht="14.45" x14ac:dyDescent="0.3">
      <c r="A108" s="9" t="s">
        <v>1215</v>
      </c>
      <c r="B108" s="9" t="s">
        <v>1018</v>
      </c>
      <c r="C108" s="9" t="s">
        <v>995</v>
      </c>
      <c r="D108" s="9" t="s">
        <v>162</v>
      </c>
      <c r="E108" s="11"/>
      <c r="F108" s="11"/>
      <c r="G108" s="11"/>
      <c r="H108" s="11"/>
      <c r="I108" s="11"/>
      <c r="J108" s="11"/>
      <c r="K108" s="11"/>
      <c r="L108" s="11">
        <v>0</v>
      </c>
      <c r="M108" s="11"/>
      <c r="N108" s="11">
        <v>0</v>
      </c>
      <c r="O108" s="11"/>
    </row>
    <row r="109" spans="1:15" ht="14.45" x14ac:dyDescent="0.3">
      <c r="A109" s="9" t="s">
        <v>2562</v>
      </c>
      <c r="B109" s="9" t="s">
        <v>1018</v>
      </c>
      <c r="C109" s="9" t="s">
        <v>995</v>
      </c>
      <c r="D109" s="9" t="s">
        <v>165</v>
      </c>
      <c r="E109" s="10">
        <v>100040</v>
      </c>
      <c r="F109" s="11"/>
      <c r="G109" s="11"/>
      <c r="H109" s="10">
        <v>630</v>
      </c>
      <c r="I109" s="10">
        <v>5030</v>
      </c>
      <c r="J109" s="11"/>
      <c r="K109" s="11"/>
      <c r="L109" s="11">
        <v>0</v>
      </c>
      <c r="M109" s="11"/>
      <c r="N109" s="11">
        <v>-320</v>
      </c>
      <c r="O109" s="11"/>
    </row>
    <row r="110" spans="1:15" ht="14.45" x14ac:dyDescent="0.3">
      <c r="A110" s="9" t="s">
        <v>2563</v>
      </c>
      <c r="B110" s="9" t="s">
        <v>1018</v>
      </c>
      <c r="C110" s="9" t="s">
        <v>995</v>
      </c>
      <c r="D110" s="9" t="s">
        <v>166</v>
      </c>
      <c r="E110" s="10">
        <v>54050</v>
      </c>
      <c r="F110" s="11"/>
      <c r="G110" s="11"/>
      <c r="H110" s="11"/>
      <c r="I110" s="10">
        <v>290</v>
      </c>
      <c r="J110" s="11"/>
      <c r="K110" s="11"/>
      <c r="L110" s="11">
        <v>0</v>
      </c>
      <c r="M110" s="11"/>
      <c r="N110" s="11">
        <v>0</v>
      </c>
      <c r="O110" s="11"/>
    </row>
    <row r="111" spans="1:15" ht="14.45" x14ac:dyDescent="0.3">
      <c r="A111" s="9" t="s">
        <v>2564</v>
      </c>
      <c r="B111" s="9" t="s">
        <v>1018</v>
      </c>
      <c r="C111" s="9" t="s">
        <v>995</v>
      </c>
      <c r="D111" s="9" t="s">
        <v>167</v>
      </c>
      <c r="E111" s="11"/>
      <c r="F111" s="11"/>
      <c r="G111" s="11"/>
      <c r="H111" s="10">
        <v>1140</v>
      </c>
      <c r="I111" s="10">
        <v>7250</v>
      </c>
      <c r="J111" s="11"/>
      <c r="K111" s="11"/>
      <c r="L111" s="11">
        <v>0</v>
      </c>
      <c r="M111" s="11"/>
      <c r="N111" s="11">
        <v>0</v>
      </c>
      <c r="O111" s="11"/>
    </row>
    <row r="112" spans="1:15" ht="14.45" x14ac:dyDescent="0.3">
      <c r="A112" s="9" t="s">
        <v>1195</v>
      </c>
      <c r="B112" s="9" t="s">
        <v>1017</v>
      </c>
      <c r="C112" s="9" t="s">
        <v>759</v>
      </c>
      <c r="D112" s="9" t="s">
        <v>169</v>
      </c>
      <c r="E112" s="10">
        <v>379680</v>
      </c>
      <c r="F112" s="11"/>
      <c r="G112" s="10">
        <v>11980</v>
      </c>
      <c r="H112" s="10">
        <v>5010</v>
      </c>
      <c r="I112" s="10">
        <v>8710</v>
      </c>
      <c r="J112" s="11"/>
      <c r="K112" s="11"/>
      <c r="L112" s="11">
        <v>0</v>
      </c>
      <c r="M112" s="10">
        <v>2160</v>
      </c>
      <c r="N112" s="11">
        <v>-6930</v>
      </c>
      <c r="O112" s="11"/>
    </row>
    <row r="113" spans="1:15" ht="14.45" x14ac:dyDescent="0.3">
      <c r="A113" s="9" t="s">
        <v>1196</v>
      </c>
      <c r="B113" s="9" t="s">
        <v>1017</v>
      </c>
      <c r="C113" s="9" t="s">
        <v>759</v>
      </c>
      <c r="D113" s="9" t="s">
        <v>170</v>
      </c>
      <c r="E113" s="11"/>
      <c r="F113" s="11"/>
      <c r="G113" s="10">
        <v>97210</v>
      </c>
      <c r="H113" s="11"/>
      <c r="I113" s="10">
        <v>34800</v>
      </c>
      <c r="J113" s="11"/>
      <c r="K113" s="11"/>
      <c r="L113" s="11">
        <v>0</v>
      </c>
      <c r="M113" s="10">
        <v>35940</v>
      </c>
      <c r="N113" s="11">
        <v>-708440</v>
      </c>
      <c r="O113" s="11"/>
    </row>
    <row r="114" spans="1:15" ht="14.45" x14ac:dyDescent="0.3">
      <c r="A114" s="9" t="s">
        <v>1190</v>
      </c>
      <c r="B114" s="9" t="s">
        <v>1017</v>
      </c>
      <c r="C114" s="9" t="s">
        <v>759</v>
      </c>
      <c r="D114" s="9" t="s">
        <v>171</v>
      </c>
      <c r="E114" s="11"/>
      <c r="F114" s="11"/>
      <c r="G114" s="10">
        <v>50510</v>
      </c>
      <c r="H114" s="11"/>
      <c r="I114" s="10">
        <v>2360</v>
      </c>
      <c r="J114" s="11"/>
      <c r="K114" s="11"/>
      <c r="L114" s="11">
        <v>0</v>
      </c>
      <c r="M114" s="10">
        <v>72080</v>
      </c>
      <c r="N114" s="11">
        <v>-121060</v>
      </c>
      <c r="O114" s="11"/>
    </row>
    <row r="115" spans="1:15" ht="14.45" x14ac:dyDescent="0.3">
      <c r="A115" s="9" t="s">
        <v>1191</v>
      </c>
      <c r="B115" s="9" t="s">
        <v>1017</v>
      </c>
      <c r="C115" s="9" t="s">
        <v>759</v>
      </c>
      <c r="D115" s="9" t="s">
        <v>172</v>
      </c>
      <c r="E115" s="11"/>
      <c r="F115" s="11"/>
      <c r="G115" s="10">
        <v>20280</v>
      </c>
      <c r="H115" s="10">
        <v>100</v>
      </c>
      <c r="I115" s="10">
        <v>60</v>
      </c>
      <c r="J115" s="11"/>
      <c r="K115" s="11"/>
      <c r="L115" s="11">
        <v>0</v>
      </c>
      <c r="M115" s="11"/>
      <c r="N115" s="11">
        <v>-231240</v>
      </c>
      <c r="O115" s="11"/>
    </row>
    <row r="116" spans="1:15" ht="14.45" x14ac:dyDescent="0.3">
      <c r="A116" s="9" t="s">
        <v>1192</v>
      </c>
      <c r="B116" s="9" t="s">
        <v>1017</v>
      </c>
      <c r="C116" s="9" t="s">
        <v>759</v>
      </c>
      <c r="D116" s="9" t="s">
        <v>173</v>
      </c>
      <c r="E116" s="11"/>
      <c r="F116" s="11"/>
      <c r="G116" s="10">
        <v>13060</v>
      </c>
      <c r="H116" s="10">
        <v>20</v>
      </c>
      <c r="I116" s="10">
        <v>1250</v>
      </c>
      <c r="J116" s="11"/>
      <c r="K116" s="11"/>
      <c r="L116" s="11">
        <v>0</v>
      </c>
      <c r="M116" s="11"/>
      <c r="N116" s="11">
        <v>-47460</v>
      </c>
      <c r="O116" s="11"/>
    </row>
    <row r="117" spans="1:15" ht="14.45" x14ac:dyDescent="0.3">
      <c r="A117" s="9" t="s">
        <v>1193</v>
      </c>
      <c r="B117" s="9" t="s">
        <v>1017</v>
      </c>
      <c r="C117" s="9" t="s">
        <v>759</v>
      </c>
      <c r="D117" s="9" t="s">
        <v>174</v>
      </c>
      <c r="E117" s="11"/>
      <c r="F117" s="11"/>
      <c r="G117" s="10">
        <v>2210</v>
      </c>
      <c r="H117" s="10">
        <v>20</v>
      </c>
      <c r="I117" s="10">
        <v>60</v>
      </c>
      <c r="J117" s="11"/>
      <c r="K117" s="11"/>
      <c r="L117" s="11">
        <v>0</v>
      </c>
      <c r="M117" s="11"/>
      <c r="N117" s="11">
        <v>-4220</v>
      </c>
      <c r="O117" s="11"/>
    </row>
    <row r="118" spans="1:15" ht="14.45" x14ac:dyDescent="0.3">
      <c r="A118" s="9" t="s">
        <v>1194</v>
      </c>
      <c r="B118" s="9" t="s">
        <v>1017</v>
      </c>
      <c r="C118" s="9" t="s">
        <v>759</v>
      </c>
      <c r="D118" s="9" t="s">
        <v>175</v>
      </c>
      <c r="E118" s="10">
        <v>9740</v>
      </c>
      <c r="F118" s="11"/>
      <c r="G118" s="10">
        <v>8480</v>
      </c>
      <c r="H118" s="10">
        <v>270</v>
      </c>
      <c r="I118" s="10">
        <v>200</v>
      </c>
      <c r="J118" s="11"/>
      <c r="K118" s="11"/>
      <c r="L118" s="11">
        <v>0</v>
      </c>
      <c r="M118" s="11"/>
      <c r="N118" s="11">
        <v>-41900</v>
      </c>
      <c r="O118" s="11"/>
    </row>
    <row r="119" spans="1:15" ht="14.45" x14ac:dyDescent="0.3">
      <c r="A119" s="9" t="s">
        <v>1170</v>
      </c>
      <c r="B119" s="9" t="s">
        <v>1017</v>
      </c>
      <c r="C119" s="9" t="s">
        <v>759</v>
      </c>
      <c r="D119" s="9" t="s">
        <v>176</v>
      </c>
      <c r="E119" s="11"/>
      <c r="F119" s="11"/>
      <c r="G119" s="10">
        <v>1070</v>
      </c>
      <c r="H119" s="11"/>
      <c r="I119" s="10">
        <v>570</v>
      </c>
      <c r="J119" s="11"/>
      <c r="K119" s="11"/>
      <c r="L119" s="11">
        <v>0</v>
      </c>
      <c r="M119" s="11"/>
      <c r="N119" s="11">
        <v>-4090</v>
      </c>
      <c r="O119" s="11"/>
    </row>
    <row r="120" spans="1:15" ht="14.45" x14ac:dyDescent="0.3">
      <c r="A120" s="9" t="s">
        <v>1171</v>
      </c>
      <c r="B120" s="9" t="s">
        <v>1017</v>
      </c>
      <c r="C120" s="9" t="s">
        <v>759</v>
      </c>
      <c r="D120" s="9" t="s">
        <v>177</v>
      </c>
      <c r="E120" s="11"/>
      <c r="F120" s="11"/>
      <c r="G120" s="11"/>
      <c r="H120" s="11"/>
      <c r="I120" s="11"/>
      <c r="J120" s="11"/>
      <c r="K120" s="11"/>
      <c r="L120" s="11">
        <v>0</v>
      </c>
      <c r="M120" s="11"/>
      <c r="N120" s="11">
        <v>-4720</v>
      </c>
      <c r="O120" s="11"/>
    </row>
    <row r="121" spans="1:15" ht="14.45" x14ac:dyDescent="0.3">
      <c r="A121" s="9" t="s">
        <v>1172</v>
      </c>
      <c r="B121" s="9" t="s">
        <v>1017</v>
      </c>
      <c r="C121" s="9" t="s">
        <v>759</v>
      </c>
      <c r="D121" s="9" t="s">
        <v>178</v>
      </c>
      <c r="E121" s="11"/>
      <c r="F121" s="11"/>
      <c r="G121" s="10">
        <v>16130</v>
      </c>
      <c r="H121" s="10">
        <v>70</v>
      </c>
      <c r="I121" s="10">
        <v>12780</v>
      </c>
      <c r="J121" s="11"/>
      <c r="K121" s="11"/>
      <c r="L121" s="11">
        <v>0</v>
      </c>
      <c r="M121" s="11"/>
      <c r="N121" s="11">
        <v>-98550</v>
      </c>
      <c r="O121" s="11"/>
    </row>
    <row r="122" spans="1:15" ht="14.45" x14ac:dyDescent="0.3">
      <c r="A122" s="9" t="s">
        <v>4066</v>
      </c>
      <c r="B122" s="9" t="s">
        <v>1017</v>
      </c>
      <c r="C122" s="9" t="s">
        <v>759</v>
      </c>
      <c r="D122" s="9" t="s">
        <v>179</v>
      </c>
      <c r="E122" s="10">
        <v>10800</v>
      </c>
      <c r="F122" s="11"/>
      <c r="G122" s="10">
        <v>1370</v>
      </c>
      <c r="H122" s="11"/>
      <c r="I122" s="10">
        <v>490</v>
      </c>
      <c r="J122" s="11"/>
      <c r="K122" s="11"/>
      <c r="L122" s="11">
        <v>0</v>
      </c>
      <c r="M122" s="11"/>
      <c r="N122" s="11">
        <v>-47740</v>
      </c>
      <c r="O122" s="11"/>
    </row>
    <row r="123" spans="1:15" ht="14.45" x14ac:dyDescent="0.3">
      <c r="A123" s="9" t="s">
        <v>1189</v>
      </c>
      <c r="B123" s="9" t="s">
        <v>1017</v>
      </c>
      <c r="C123" s="9" t="s">
        <v>1012</v>
      </c>
      <c r="D123" s="9" t="s">
        <v>182</v>
      </c>
      <c r="E123" s="11"/>
      <c r="F123" s="11"/>
      <c r="G123" s="10">
        <v>16900</v>
      </c>
      <c r="H123" s="11"/>
      <c r="I123" s="11"/>
      <c r="J123" s="11"/>
      <c r="K123" s="11"/>
      <c r="L123" s="11">
        <v>0</v>
      </c>
      <c r="M123" s="11"/>
      <c r="N123" s="11">
        <v>0</v>
      </c>
      <c r="O123" s="11"/>
    </row>
    <row r="124" spans="1:15" ht="14.45" x14ac:dyDescent="0.3">
      <c r="A124" s="9" t="s">
        <v>1166</v>
      </c>
      <c r="B124" s="9" t="s">
        <v>1017</v>
      </c>
      <c r="C124" s="9" t="s">
        <v>1012</v>
      </c>
      <c r="D124" s="9" t="s">
        <v>183</v>
      </c>
      <c r="E124" s="11"/>
      <c r="F124" s="11"/>
      <c r="G124" s="11"/>
      <c r="H124" s="11"/>
      <c r="I124" s="10">
        <v>5530</v>
      </c>
      <c r="J124" s="11"/>
      <c r="K124" s="11"/>
      <c r="L124" s="11">
        <v>0</v>
      </c>
      <c r="M124" s="11"/>
      <c r="N124" s="11">
        <v>0</v>
      </c>
      <c r="O124" s="11"/>
    </row>
    <row r="125" spans="1:15" ht="14.45" x14ac:dyDescent="0.3">
      <c r="A125" s="9" t="s">
        <v>1167</v>
      </c>
      <c r="B125" s="9" t="s">
        <v>1017</v>
      </c>
      <c r="C125" s="9" t="s">
        <v>1012</v>
      </c>
      <c r="D125" s="9" t="s">
        <v>184</v>
      </c>
      <c r="E125" s="11"/>
      <c r="F125" s="11"/>
      <c r="G125" s="11"/>
      <c r="H125" s="11"/>
      <c r="I125" s="11"/>
      <c r="J125" s="11"/>
      <c r="K125" s="11"/>
      <c r="L125" s="11">
        <v>0</v>
      </c>
      <c r="M125" s="11"/>
      <c r="N125" s="11">
        <v>-2100</v>
      </c>
      <c r="O125" s="11"/>
    </row>
    <row r="126" spans="1:15" ht="14.45" x14ac:dyDescent="0.3">
      <c r="A126" s="9" t="s">
        <v>1168</v>
      </c>
      <c r="B126" s="9" t="s">
        <v>1017</v>
      </c>
      <c r="C126" s="9" t="s">
        <v>1012</v>
      </c>
      <c r="D126" s="9" t="s">
        <v>185</v>
      </c>
      <c r="E126" s="11"/>
      <c r="F126" s="11"/>
      <c r="G126" s="11"/>
      <c r="H126" s="11"/>
      <c r="I126" s="11"/>
      <c r="J126" s="11"/>
      <c r="K126" s="11"/>
      <c r="L126" s="11">
        <v>0</v>
      </c>
      <c r="M126" s="11"/>
      <c r="N126" s="11">
        <v>0</v>
      </c>
      <c r="O126" s="11"/>
    </row>
    <row r="127" spans="1:15" ht="14.45" x14ac:dyDescent="0.3">
      <c r="A127" s="9" t="s">
        <v>2870</v>
      </c>
      <c r="B127" s="9" t="s">
        <v>1017</v>
      </c>
      <c r="C127" s="9" t="s">
        <v>1012</v>
      </c>
      <c r="D127" s="9" t="s">
        <v>186</v>
      </c>
      <c r="E127" s="11"/>
      <c r="F127" s="11"/>
      <c r="G127" s="11"/>
      <c r="H127" s="10">
        <v>920</v>
      </c>
      <c r="I127" s="10">
        <v>0</v>
      </c>
      <c r="J127" s="11"/>
      <c r="K127" s="11"/>
      <c r="L127" s="11">
        <v>0</v>
      </c>
      <c r="M127" s="11"/>
      <c r="N127" s="11">
        <v>0</v>
      </c>
      <c r="O127" s="11"/>
    </row>
    <row r="128" spans="1:15" ht="14.45" x14ac:dyDescent="0.3">
      <c r="A128" s="9" t="s">
        <v>1169</v>
      </c>
      <c r="B128" s="9" t="s">
        <v>1017</v>
      </c>
      <c r="C128" s="9" t="s">
        <v>1012</v>
      </c>
      <c r="D128" s="9" t="s">
        <v>192</v>
      </c>
      <c r="E128" s="10">
        <v>276541</v>
      </c>
      <c r="F128" s="10">
        <v>110</v>
      </c>
      <c r="G128" s="11"/>
      <c r="H128" s="10">
        <v>1480</v>
      </c>
      <c r="I128" s="10">
        <v>75670</v>
      </c>
      <c r="J128" s="11"/>
      <c r="K128" s="11"/>
      <c r="L128" s="11">
        <v>0</v>
      </c>
      <c r="M128" s="11"/>
      <c r="N128" s="11">
        <v>0</v>
      </c>
      <c r="O128" s="11"/>
    </row>
    <row r="129" spans="1:15" ht="14.45" x14ac:dyDescent="0.3">
      <c r="A129" s="9" t="s">
        <v>1151</v>
      </c>
      <c r="B129" s="9" t="s">
        <v>1017</v>
      </c>
      <c r="C129" s="9" t="s">
        <v>1012</v>
      </c>
      <c r="D129" s="9" t="s">
        <v>193</v>
      </c>
      <c r="E129" s="11"/>
      <c r="F129" s="11"/>
      <c r="G129" s="10">
        <v>500</v>
      </c>
      <c r="H129" s="11"/>
      <c r="I129" s="10">
        <v>900</v>
      </c>
      <c r="J129" s="11"/>
      <c r="K129" s="11"/>
      <c r="L129" s="11">
        <v>0</v>
      </c>
      <c r="M129" s="10">
        <v>21150</v>
      </c>
      <c r="N129" s="11">
        <v>-12750</v>
      </c>
      <c r="O129" s="11"/>
    </row>
    <row r="130" spans="1:15" ht="14.45" x14ac:dyDescent="0.3">
      <c r="A130" s="9" t="s">
        <v>1152</v>
      </c>
      <c r="B130" s="9" t="s">
        <v>1017</v>
      </c>
      <c r="C130" s="9" t="s">
        <v>1012</v>
      </c>
      <c r="D130" s="9" t="s">
        <v>194</v>
      </c>
      <c r="E130" s="11"/>
      <c r="F130" s="11"/>
      <c r="G130" s="10">
        <v>6215</v>
      </c>
      <c r="H130" s="11"/>
      <c r="I130" s="11"/>
      <c r="J130" s="11"/>
      <c r="K130" s="11"/>
      <c r="L130" s="11">
        <v>0</v>
      </c>
      <c r="M130" s="11"/>
      <c r="N130" s="11">
        <v>0</v>
      </c>
      <c r="O130" s="11"/>
    </row>
    <row r="131" spans="1:15" ht="14.45" x14ac:dyDescent="0.3">
      <c r="A131" s="9" t="s">
        <v>1153</v>
      </c>
      <c r="B131" s="9" t="s">
        <v>1017</v>
      </c>
      <c r="C131" s="9" t="s">
        <v>1012</v>
      </c>
      <c r="D131" s="9" t="s">
        <v>196</v>
      </c>
      <c r="E131" s="11"/>
      <c r="F131" s="11"/>
      <c r="G131" s="11"/>
      <c r="H131" s="11"/>
      <c r="I131" s="10">
        <v>800</v>
      </c>
      <c r="J131" s="11"/>
      <c r="K131" s="11"/>
      <c r="L131" s="11">
        <v>0</v>
      </c>
      <c r="M131" s="11"/>
      <c r="N131" s="11">
        <v>-4580</v>
      </c>
      <c r="O131" s="11"/>
    </row>
    <row r="132" spans="1:15" ht="14.45" x14ac:dyDescent="0.3">
      <c r="A132" s="9" t="s">
        <v>1154</v>
      </c>
      <c r="B132" s="9" t="s">
        <v>1017</v>
      </c>
      <c r="C132" s="9" t="s">
        <v>1012</v>
      </c>
      <c r="D132" s="9" t="s">
        <v>197</v>
      </c>
      <c r="E132" s="10">
        <v>26430</v>
      </c>
      <c r="F132" s="11"/>
      <c r="G132" s="11"/>
      <c r="H132" s="11"/>
      <c r="I132" s="11"/>
      <c r="J132" s="11"/>
      <c r="K132" s="11"/>
      <c r="L132" s="11">
        <v>0</v>
      </c>
      <c r="M132" s="11"/>
      <c r="N132" s="11">
        <v>0</v>
      </c>
      <c r="O132" s="11"/>
    </row>
    <row r="133" spans="1:15" ht="14.45" x14ac:dyDescent="0.3">
      <c r="A133" s="9" t="s">
        <v>1158</v>
      </c>
      <c r="B133" s="9" t="s">
        <v>1017</v>
      </c>
      <c r="C133" s="9" t="s">
        <v>1012</v>
      </c>
      <c r="D133" s="9" t="s">
        <v>199</v>
      </c>
      <c r="E133" s="10">
        <v>261940</v>
      </c>
      <c r="F133" s="10">
        <v>760</v>
      </c>
      <c r="G133" s="10">
        <v>110750</v>
      </c>
      <c r="H133" s="10">
        <v>13840</v>
      </c>
      <c r="I133" s="10">
        <v>101940</v>
      </c>
      <c r="J133" s="11"/>
      <c r="K133" s="11"/>
      <c r="L133" s="11">
        <v>0</v>
      </c>
      <c r="M133" s="10">
        <v>9090</v>
      </c>
      <c r="N133" s="11">
        <v>-380770</v>
      </c>
      <c r="O133" s="11"/>
    </row>
    <row r="134" spans="1:15" ht="14.45" x14ac:dyDescent="0.3">
      <c r="A134" s="9" t="s">
        <v>1159</v>
      </c>
      <c r="B134" s="9" t="s">
        <v>1017</v>
      </c>
      <c r="C134" s="9" t="s">
        <v>1012</v>
      </c>
      <c r="D134" s="9" t="s">
        <v>200</v>
      </c>
      <c r="E134" s="10">
        <v>165530</v>
      </c>
      <c r="F134" s="11"/>
      <c r="G134" s="11"/>
      <c r="H134" s="10">
        <v>4920</v>
      </c>
      <c r="I134" s="10">
        <v>-31430</v>
      </c>
      <c r="J134" s="11"/>
      <c r="K134" s="11"/>
      <c r="L134" s="11">
        <v>0</v>
      </c>
      <c r="M134" s="11"/>
      <c r="N134" s="11">
        <v>-45930</v>
      </c>
      <c r="O134" s="11"/>
    </row>
    <row r="135" spans="1:15" ht="14.45" x14ac:dyDescent="0.3">
      <c r="A135" s="9" t="s">
        <v>3621</v>
      </c>
      <c r="B135" s="9" t="s">
        <v>1017</v>
      </c>
      <c r="C135" s="9" t="s">
        <v>1012</v>
      </c>
      <c r="D135" s="9" t="s">
        <v>201</v>
      </c>
      <c r="E135" s="11"/>
      <c r="F135" s="11"/>
      <c r="G135" s="11"/>
      <c r="H135" s="11"/>
      <c r="I135" s="10">
        <v>23140</v>
      </c>
      <c r="J135" s="11"/>
      <c r="K135" s="11"/>
      <c r="L135" s="11">
        <v>0</v>
      </c>
      <c r="M135" s="11"/>
      <c r="N135" s="11">
        <v>0</v>
      </c>
      <c r="O135" s="11"/>
    </row>
    <row r="136" spans="1:15" ht="14.45" x14ac:dyDescent="0.3">
      <c r="A136" s="9" t="s">
        <v>1160</v>
      </c>
      <c r="B136" s="9" t="s">
        <v>1017</v>
      </c>
      <c r="C136" s="9" t="s">
        <v>1012</v>
      </c>
      <c r="D136" s="9" t="s">
        <v>202</v>
      </c>
      <c r="E136" s="11"/>
      <c r="F136" s="11"/>
      <c r="G136" s="10">
        <v>16840</v>
      </c>
      <c r="H136" s="11"/>
      <c r="I136" s="10">
        <v>-100</v>
      </c>
      <c r="J136" s="11"/>
      <c r="K136" s="11"/>
      <c r="L136" s="11">
        <v>0</v>
      </c>
      <c r="M136" s="10">
        <v>3460</v>
      </c>
      <c r="N136" s="11">
        <v>-35330</v>
      </c>
      <c r="O136" s="11"/>
    </row>
    <row r="137" spans="1:15" ht="14.45" x14ac:dyDescent="0.3">
      <c r="A137" s="9" t="s">
        <v>1161</v>
      </c>
      <c r="B137" s="9" t="s">
        <v>1017</v>
      </c>
      <c r="C137" s="9" t="s">
        <v>1012</v>
      </c>
      <c r="D137" s="9" t="s">
        <v>203</v>
      </c>
      <c r="E137" s="11"/>
      <c r="F137" s="11"/>
      <c r="G137" s="10">
        <v>1430</v>
      </c>
      <c r="H137" s="11"/>
      <c r="I137" s="11"/>
      <c r="J137" s="11"/>
      <c r="K137" s="11"/>
      <c r="L137" s="11">
        <v>0</v>
      </c>
      <c r="M137" s="11"/>
      <c r="N137" s="11">
        <v>-22690</v>
      </c>
      <c r="O137" s="11"/>
    </row>
    <row r="138" spans="1:15" ht="14.45" x14ac:dyDescent="0.3">
      <c r="A138" s="9" t="s">
        <v>3622</v>
      </c>
      <c r="B138" s="9" t="s">
        <v>1017</v>
      </c>
      <c r="C138" s="9" t="s">
        <v>1012</v>
      </c>
      <c r="D138" s="9" t="s">
        <v>204</v>
      </c>
      <c r="E138" s="11"/>
      <c r="F138" s="11"/>
      <c r="G138" s="10">
        <v>110</v>
      </c>
      <c r="H138" s="11"/>
      <c r="I138" s="10">
        <v>4980</v>
      </c>
      <c r="J138" s="11"/>
      <c r="K138" s="11"/>
      <c r="L138" s="11">
        <v>0</v>
      </c>
      <c r="M138" s="10">
        <v>7690</v>
      </c>
      <c r="N138" s="11">
        <v>-8090</v>
      </c>
      <c r="O138" s="11"/>
    </row>
    <row r="139" spans="1:15" ht="14.45" x14ac:dyDescent="0.3">
      <c r="A139" s="9" t="s">
        <v>3623</v>
      </c>
      <c r="B139" s="9" t="s">
        <v>1017</v>
      </c>
      <c r="C139" s="9" t="s">
        <v>1012</v>
      </c>
      <c r="D139" s="9" t="s">
        <v>205</v>
      </c>
      <c r="E139" s="11"/>
      <c r="F139" s="11"/>
      <c r="G139" s="11"/>
      <c r="H139" s="10">
        <v>40</v>
      </c>
      <c r="I139" s="11"/>
      <c r="J139" s="11"/>
      <c r="K139" s="11"/>
      <c r="L139" s="11">
        <v>0</v>
      </c>
      <c r="M139" s="11"/>
      <c r="N139" s="11">
        <v>0</v>
      </c>
      <c r="O139" s="11"/>
    </row>
    <row r="140" spans="1:15" ht="14.45" x14ac:dyDescent="0.3">
      <c r="A140" s="9" t="s">
        <v>1162</v>
      </c>
      <c r="B140" s="9" t="s">
        <v>1017</v>
      </c>
      <c r="C140" s="9" t="s">
        <v>1012</v>
      </c>
      <c r="D140" s="9" t="s">
        <v>206</v>
      </c>
      <c r="E140" s="11"/>
      <c r="F140" s="11"/>
      <c r="G140" s="10">
        <v>7000</v>
      </c>
      <c r="H140" s="11"/>
      <c r="I140" s="11"/>
      <c r="J140" s="11"/>
      <c r="K140" s="11"/>
      <c r="L140" s="11">
        <v>0</v>
      </c>
      <c r="M140" s="10">
        <v>3140</v>
      </c>
      <c r="N140" s="11">
        <v>0</v>
      </c>
      <c r="O140" s="11"/>
    </row>
    <row r="141" spans="1:15" ht="14.45" x14ac:dyDescent="0.3">
      <c r="A141" s="9" t="s">
        <v>4382</v>
      </c>
      <c r="B141" s="9" t="s">
        <v>1017</v>
      </c>
      <c r="C141" s="9" t="s">
        <v>1012</v>
      </c>
      <c r="D141" s="9" t="s">
        <v>207</v>
      </c>
      <c r="E141" s="11"/>
      <c r="F141" s="11"/>
      <c r="G141" s="11"/>
      <c r="H141" s="11"/>
      <c r="I141" s="11"/>
      <c r="J141" s="11"/>
      <c r="K141" s="11"/>
      <c r="L141" s="11">
        <v>0</v>
      </c>
      <c r="M141" s="11"/>
      <c r="N141" s="11">
        <v>0</v>
      </c>
      <c r="O141" s="11"/>
    </row>
    <row r="142" spans="1:15" ht="14.45" x14ac:dyDescent="0.3">
      <c r="A142" s="9" t="s">
        <v>1147</v>
      </c>
      <c r="B142" s="9" t="s">
        <v>1017</v>
      </c>
      <c r="C142" s="9" t="s">
        <v>975</v>
      </c>
      <c r="D142" s="9" t="s">
        <v>210</v>
      </c>
      <c r="E142" s="10">
        <v>598310</v>
      </c>
      <c r="F142" s="11"/>
      <c r="G142" s="10">
        <v>15230</v>
      </c>
      <c r="H142" s="10">
        <v>19070</v>
      </c>
      <c r="I142" s="10">
        <v>30820</v>
      </c>
      <c r="J142" s="11"/>
      <c r="K142" s="11"/>
      <c r="L142" s="11">
        <v>0</v>
      </c>
      <c r="M142" s="11"/>
      <c r="N142" s="11">
        <v>-35960</v>
      </c>
      <c r="O142" s="11"/>
    </row>
    <row r="143" spans="1:15" ht="14.45" x14ac:dyDescent="0.3">
      <c r="A143" s="9" t="s">
        <v>1148</v>
      </c>
      <c r="B143" s="9" t="s">
        <v>1017</v>
      </c>
      <c r="C143" s="9" t="s">
        <v>975</v>
      </c>
      <c r="D143" s="9" t="s">
        <v>211</v>
      </c>
      <c r="E143" s="10">
        <v>100170</v>
      </c>
      <c r="F143" s="10">
        <v>730</v>
      </c>
      <c r="G143" s="10">
        <v>42200</v>
      </c>
      <c r="H143" s="10">
        <v>23770</v>
      </c>
      <c r="I143" s="10">
        <v>5350</v>
      </c>
      <c r="J143" s="11"/>
      <c r="K143" s="11"/>
      <c r="L143" s="11">
        <v>0</v>
      </c>
      <c r="M143" s="10">
        <v>253540</v>
      </c>
      <c r="N143" s="11">
        <v>-33000</v>
      </c>
      <c r="O143" s="11"/>
    </row>
    <row r="144" spans="1:15" ht="14.45" x14ac:dyDescent="0.3">
      <c r="A144" s="9" t="s">
        <v>1397</v>
      </c>
      <c r="B144" s="9" t="s">
        <v>1017</v>
      </c>
      <c r="C144" s="9" t="s">
        <v>975</v>
      </c>
      <c r="D144" s="9" t="s">
        <v>212</v>
      </c>
      <c r="E144" s="10">
        <v>539440</v>
      </c>
      <c r="F144" s="11"/>
      <c r="G144" s="10">
        <v>11660</v>
      </c>
      <c r="H144" s="11"/>
      <c r="I144" s="10">
        <v>10220</v>
      </c>
      <c r="J144" s="11"/>
      <c r="K144" s="11"/>
      <c r="L144" s="11">
        <v>0</v>
      </c>
      <c r="M144" s="11"/>
      <c r="N144" s="11">
        <v>-626100</v>
      </c>
      <c r="O144" s="11"/>
    </row>
    <row r="145" spans="1:15" ht="14.45" x14ac:dyDescent="0.3">
      <c r="A145" s="9" t="s">
        <v>1398</v>
      </c>
      <c r="B145" s="9" t="s">
        <v>1017</v>
      </c>
      <c r="C145" s="9" t="s">
        <v>975</v>
      </c>
      <c r="D145" s="9" t="s">
        <v>213</v>
      </c>
      <c r="E145" s="11"/>
      <c r="F145" s="11"/>
      <c r="G145" s="11"/>
      <c r="H145" s="11"/>
      <c r="I145" s="10">
        <v>309160</v>
      </c>
      <c r="J145" s="11"/>
      <c r="K145" s="11"/>
      <c r="L145" s="11">
        <v>0</v>
      </c>
      <c r="M145" s="11"/>
      <c r="N145" s="11">
        <v>0</v>
      </c>
      <c r="O145" s="11"/>
    </row>
    <row r="146" spans="1:15" ht="14.45" x14ac:dyDescent="0.3">
      <c r="A146" s="9" t="s">
        <v>1404</v>
      </c>
      <c r="B146" s="9" t="s">
        <v>5078</v>
      </c>
      <c r="C146" s="9" t="s">
        <v>1008</v>
      </c>
      <c r="D146" s="9" t="s">
        <v>214</v>
      </c>
      <c r="E146" s="11"/>
      <c r="F146" s="11"/>
      <c r="G146" s="11"/>
      <c r="H146" s="11"/>
      <c r="I146" s="10">
        <v>-55627</v>
      </c>
      <c r="J146" s="11"/>
      <c r="K146" s="11"/>
      <c r="L146" s="11">
        <v>0</v>
      </c>
      <c r="M146" s="11"/>
      <c r="N146" s="11">
        <v>0</v>
      </c>
      <c r="O146" s="11"/>
    </row>
    <row r="147" spans="1:15" ht="14.45" x14ac:dyDescent="0.3">
      <c r="A147" s="9" t="s">
        <v>1406</v>
      </c>
      <c r="B147" s="9" t="s">
        <v>5078</v>
      </c>
      <c r="C147" s="9" t="s">
        <v>1008</v>
      </c>
      <c r="D147" s="9" t="s">
        <v>216</v>
      </c>
      <c r="E147" s="10">
        <v>168498563</v>
      </c>
      <c r="F147" s="11"/>
      <c r="G147" s="11"/>
      <c r="H147" s="11"/>
      <c r="I147" s="11"/>
      <c r="J147" s="11"/>
      <c r="K147" s="11"/>
      <c r="L147" s="11">
        <v>0</v>
      </c>
      <c r="M147" s="11"/>
      <c r="N147" s="11">
        <v>0</v>
      </c>
      <c r="O147" s="11"/>
    </row>
    <row r="148" spans="1:15" ht="14.45" x14ac:dyDescent="0.3">
      <c r="A148" s="9" t="s">
        <v>1421</v>
      </c>
      <c r="B148" s="9" t="s">
        <v>5078</v>
      </c>
      <c r="C148" s="9" t="s">
        <v>1008</v>
      </c>
      <c r="D148" s="9" t="s">
        <v>225</v>
      </c>
      <c r="E148" s="11"/>
      <c r="F148" s="11"/>
      <c r="G148" s="11"/>
      <c r="H148" s="11"/>
      <c r="I148" s="11"/>
      <c r="J148" s="11"/>
      <c r="K148" s="11"/>
      <c r="L148" s="11">
        <v>0</v>
      </c>
      <c r="M148" s="11"/>
      <c r="N148" s="11">
        <v>-14294858</v>
      </c>
      <c r="O148" s="11"/>
    </row>
    <row r="149" spans="1:15" ht="14.45" x14ac:dyDescent="0.3">
      <c r="A149" s="9" t="s">
        <v>1437</v>
      </c>
      <c r="B149" s="9" t="s">
        <v>5079</v>
      </c>
      <c r="C149" s="9" t="s">
        <v>1001</v>
      </c>
      <c r="D149" s="9" t="s">
        <v>229</v>
      </c>
      <c r="E149" s="10">
        <v>11070</v>
      </c>
      <c r="F149" s="10">
        <v>4000</v>
      </c>
      <c r="G149" s="10">
        <v>700</v>
      </c>
      <c r="H149" s="10">
        <v>2120</v>
      </c>
      <c r="I149" s="10">
        <v>35760</v>
      </c>
      <c r="J149" s="11"/>
      <c r="K149" s="11"/>
      <c r="L149" s="11">
        <v>0</v>
      </c>
      <c r="M149" s="11"/>
      <c r="N149" s="11">
        <v>-71760</v>
      </c>
      <c r="O149" s="11"/>
    </row>
    <row r="150" spans="1:15" ht="14.45" x14ac:dyDescent="0.3">
      <c r="A150" s="9" t="s">
        <v>1438</v>
      </c>
      <c r="B150" s="9" t="s">
        <v>5079</v>
      </c>
      <c r="C150" s="9" t="s">
        <v>1001</v>
      </c>
      <c r="D150" s="9" t="s">
        <v>230</v>
      </c>
      <c r="E150" s="10">
        <v>120170</v>
      </c>
      <c r="F150" s="11"/>
      <c r="G150" s="11"/>
      <c r="H150" s="11"/>
      <c r="I150" s="11"/>
      <c r="J150" s="11"/>
      <c r="K150" s="11"/>
      <c r="L150" s="11">
        <v>0</v>
      </c>
      <c r="M150" s="11"/>
      <c r="N150" s="11">
        <v>0</v>
      </c>
      <c r="O150" s="11"/>
    </row>
    <row r="151" spans="1:15" ht="14.45" x14ac:dyDescent="0.3">
      <c r="A151" s="9" t="s">
        <v>1439</v>
      </c>
      <c r="B151" s="9" t="s">
        <v>5079</v>
      </c>
      <c r="C151" s="9" t="s">
        <v>1001</v>
      </c>
      <c r="D151" s="9" t="s">
        <v>231</v>
      </c>
      <c r="E151" s="10">
        <v>176740</v>
      </c>
      <c r="F151" s="11"/>
      <c r="G151" s="11"/>
      <c r="H151" s="10">
        <v>170</v>
      </c>
      <c r="I151" s="10">
        <v>4050</v>
      </c>
      <c r="J151" s="11"/>
      <c r="K151" s="11"/>
      <c r="L151" s="11">
        <v>0</v>
      </c>
      <c r="M151" s="11"/>
      <c r="N151" s="11">
        <v>-43490</v>
      </c>
      <c r="O151" s="11"/>
    </row>
    <row r="152" spans="1:15" ht="14.45" x14ac:dyDescent="0.3">
      <c r="A152" s="9" t="s">
        <v>1440</v>
      </c>
      <c r="B152" s="9" t="s">
        <v>5079</v>
      </c>
      <c r="C152" s="9" t="s">
        <v>1001</v>
      </c>
      <c r="D152" s="9" t="s">
        <v>232</v>
      </c>
      <c r="E152" s="10">
        <v>17330</v>
      </c>
      <c r="F152" s="11"/>
      <c r="G152" s="10">
        <v>20</v>
      </c>
      <c r="H152" s="11"/>
      <c r="I152" s="11"/>
      <c r="J152" s="11"/>
      <c r="K152" s="11"/>
      <c r="L152" s="11">
        <v>0</v>
      </c>
      <c r="M152" s="11"/>
      <c r="N152" s="11">
        <v>0</v>
      </c>
      <c r="O152" s="11"/>
    </row>
    <row r="153" spans="1:15" ht="14.45" x14ac:dyDescent="0.3">
      <c r="A153" s="9" t="s">
        <v>1441</v>
      </c>
      <c r="B153" s="9" t="s">
        <v>5079</v>
      </c>
      <c r="C153" s="9" t="s">
        <v>1001</v>
      </c>
      <c r="D153" s="9" t="s">
        <v>233</v>
      </c>
      <c r="E153" s="10">
        <v>574440</v>
      </c>
      <c r="F153" s="11"/>
      <c r="G153" s="11"/>
      <c r="H153" s="11"/>
      <c r="I153" s="10">
        <v>320</v>
      </c>
      <c r="J153" s="11"/>
      <c r="K153" s="11"/>
      <c r="L153" s="11">
        <v>0</v>
      </c>
      <c r="M153" s="11"/>
      <c r="N153" s="11">
        <v>0</v>
      </c>
      <c r="O153" s="11"/>
    </row>
    <row r="154" spans="1:15" ht="14.45" x14ac:dyDescent="0.3">
      <c r="A154" s="9" t="s">
        <v>1442</v>
      </c>
      <c r="B154" s="9" t="s">
        <v>5079</v>
      </c>
      <c r="C154" s="9" t="s">
        <v>1001</v>
      </c>
      <c r="D154" s="9" t="s">
        <v>234</v>
      </c>
      <c r="E154" s="10">
        <v>119390</v>
      </c>
      <c r="F154" s="11"/>
      <c r="G154" s="11"/>
      <c r="H154" s="11"/>
      <c r="I154" s="11"/>
      <c r="J154" s="11"/>
      <c r="K154" s="11"/>
      <c r="L154" s="11">
        <v>0</v>
      </c>
      <c r="M154" s="11"/>
      <c r="N154" s="11">
        <v>0</v>
      </c>
      <c r="O154" s="11"/>
    </row>
    <row r="155" spans="1:15" ht="14.45" x14ac:dyDescent="0.3">
      <c r="A155" s="9" t="s">
        <v>1443</v>
      </c>
      <c r="B155" s="9" t="s">
        <v>5079</v>
      </c>
      <c r="C155" s="9" t="s">
        <v>1001</v>
      </c>
      <c r="D155" s="9" t="s">
        <v>235</v>
      </c>
      <c r="E155" s="10">
        <v>540720</v>
      </c>
      <c r="F155" s="11"/>
      <c r="G155" s="11"/>
      <c r="H155" s="11"/>
      <c r="I155" s="10">
        <v>4680</v>
      </c>
      <c r="J155" s="11"/>
      <c r="K155" s="11"/>
      <c r="L155" s="11">
        <v>0</v>
      </c>
      <c r="M155" s="11"/>
      <c r="N155" s="11">
        <v>0</v>
      </c>
      <c r="O155" s="11"/>
    </row>
    <row r="156" spans="1:15" ht="14.45" x14ac:dyDescent="0.3">
      <c r="A156" s="9" t="s">
        <v>1444</v>
      </c>
      <c r="B156" s="9" t="s">
        <v>5079</v>
      </c>
      <c r="C156" s="9" t="s">
        <v>1001</v>
      </c>
      <c r="D156" s="9" t="s">
        <v>236</v>
      </c>
      <c r="E156" s="10">
        <v>126490</v>
      </c>
      <c r="F156" s="11"/>
      <c r="G156" s="11"/>
      <c r="H156" s="11"/>
      <c r="I156" s="11"/>
      <c r="J156" s="11"/>
      <c r="K156" s="11"/>
      <c r="L156" s="11">
        <v>0</v>
      </c>
      <c r="M156" s="11"/>
      <c r="N156" s="11">
        <v>0</v>
      </c>
      <c r="O156" s="11"/>
    </row>
    <row r="157" spans="1:15" ht="14.45" x14ac:dyDescent="0.3">
      <c r="A157" s="9" t="s">
        <v>1447</v>
      </c>
      <c r="B157" s="9" t="s">
        <v>5079</v>
      </c>
      <c r="C157" s="9" t="s">
        <v>1001</v>
      </c>
      <c r="D157" s="9" t="s">
        <v>237</v>
      </c>
      <c r="E157" s="10">
        <v>141720</v>
      </c>
      <c r="F157" s="11"/>
      <c r="G157" s="11"/>
      <c r="H157" s="11"/>
      <c r="I157" s="11"/>
      <c r="J157" s="11"/>
      <c r="K157" s="11"/>
      <c r="L157" s="11">
        <v>0</v>
      </c>
      <c r="M157" s="11"/>
      <c r="N157" s="11">
        <v>-32860</v>
      </c>
      <c r="O157" s="11"/>
    </row>
    <row r="158" spans="1:15" ht="14.45" x14ac:dyDescent="0.3">
      <c r="A158" s="9" t="s">
        <v>1448</v>
      </c>
      <c r="B158" s="9" t="s">
        <v>5079</v>
      </c>
      <c r="C158" s="9" t="s">
        <v>1001</v>
      </c>
      <c r="D158" s="9" t="s">
        <v>238</v>
      </c>
      <c r="E158" s="10">
        <v>206810</v>
      </c>
      <c r="F158" s="11"/>
      <c r="G158" s="11"/>
      <c r="H158" s="11"/>
      <c r="I158" s="11"/>
      <c r="J158" s="11"/>
      <c r="K158" s="11"/>
      <c r="L158" s="11">
        <v>0</v>
      </c>
      <c r="M158" s="11"/>
      <c r="N158" s="11">
        <v>-210530</v>
      </c>
      <c r="O158" s="11"/>
    </row>
    <row r="159" spans="1:15" ht="14.45" x14ac:dyDescent="0.3">
      <c r="A159" s="9" t="s">
        <v>1449</v>
      </c>
      <c r="B159" s="9" t="s">
        <v>5079</v>
      </c>
      <c r="C159" s="9" t="s">
        <v>1001</v>
      </c>
      <c r="D159" s="9" t="s">
        <v>239</v>
      </c>
      <c r="E159" s="10">
        <v>161480</v>
      </c>
      <c r="F159" s="11"/>
      <c r="G159" s="11"/>
      <c r="H159" s="11"/>
      <c r="I159" s="11"/>
      <c r="J159" s="11"/>
      <c r="K159" s="11"/>
      <c r="L159" s="11">
        <v>0</v>
      </c>
      <c r="M159" s="11"/>
      <c r="N159" s="11">
        <v>0</v>
      </c>
      <c r="O159" s="11"/>
    </row>
    <row r="160" spans="1:15" ht="14.45" x14ac:dyDescent="0.3">
      <c r="A160" s="9" t="s">
        <v>4750</v>
      </c>
      <c r="B160" s="9" t="s">
        <v>5079</v>
      </c>
      <c r="C160" s="9" t="s">
        <v>1001</v>
      </c>
      <c r="D160" s="9" t="s">
        <v>240</v>
      </c>
      <c r="E160" s="10">
        <v>109660</v>
      </c>
      <c r="F160" s="11"/>
      <c r="G160" s="11"/>
      <c r="H160" s="10">
        <v>1020</v>
      </c>
      <c r="I160" s="10">
        <v>160</v>
      </c>
      <c r="J160" s="11"/>
      <c r="K160" s="11"/>
      <c r="L160" s="11">
        <v>0</v>
      </c>
      <c r="M160" s="11"/>
      <c r="N160" s="11">
        <v>0</v>
      </c>
      <c r="O160" s="11"/>
    </row>
    <row r="161" spans="1:15" ht="14.45" x14ac:dyDescent="0.3">
      <c r="A161" s="9" t="s">
        <v>4751</v>
      </c>
      <c r="B161" s="9" t="s">
        <v>5079</v>
      </c>
      <c r="C161" s="9" t="s">
        <v>1001</v>
      </c>
      <c r="D161" s="9" t="s">
        <v>241</v>
      </c>
      <c r="E161" s="10">
        <v>315354</v>
      </c>
      <c r="F161" s="11"/>
      <c r="G161" s="11"/>
      <c r="H161" s="11"/>
      <c r="I161" s="11"/>
      <c r="J161" s="11"/>
      <c r="K161" s="11"/>
      <c r="L161" s="11">
        <v>0</v>
      </c>
      <c r="M161" s="11"/>
      <c r="N161" s="11">
        <v>0</v>
      </c>
      <c r="O161" s="11"/>
    </row>
    <row r="162" spans="1:15" ht="14.45" x14ac:dyDescent="0.3">
      <c r="A162" s="9" t="s">
        <v>4752</v>
      </c>
      <c r="B162" s="9" t="s">
        <v>5079</v>
      </c>
      <c r="C162" s="9" t="s">
        <v>1001</v>
      </c>
      <c r="D162" s="9" t="s">
        <v>242</v>
      </c>
      <c r="E162" s="10">
        <v>256400</v>
      </c>
      <c r="F162" s="10">
        <v>560</v>
      </c>
      <c r="G162" s="11"/>
      <c r="H162" s="10">
        <v>380</v>
      </c>
      <c r="I162" s="10">
        <v>5670</v>
      </c>
      <c r="J162" s="11"/>
      <c r="K162" s="11"/>
      <c r="L162" s="11">
        <v>0</v>
      </c>
      <c r="M162" s="11"/>
      <c r="N162" s="11">
        <v>-180</v>
      </c>
      <c r="O162" s="11"/>
    </row>
    <row r="163" spans="1:15" ht="14.45" x14ac:dyDescent="0.3">
      <c r="A163" s="9" t="s">
        <v>4753</v>
      </c>
      <c r="B163" s="9" t="s">
        <v>5079</v>
      </c>
      <c r="C163" s="9" t="s">
        <v>1001</v>
      </c>
      <c r="D163" s="9" t="s">
        <v>243</v>
      </c>
      <c r="E163" s="10">
        <v>210030</v>
      </c>
      <c r="F163" s="11"/>
      <c r="G163" s="11"/>
      <c r="H163" s="11"/>
      <c r="I163" s="11"/>
      <c r="J163" s="11"/>
      <c r="K163" s="11"/>
      <c r="L163" s="11">
        <v>0</v>
      </c>
      <c r="M163" s="11"/>
      <c r="N163" s="11">
        <v>0</v>
      </c>
      <c r="O163" s="11"/>
    </row>
    <row r="164" spans="1:15" ht="14.45" x14ac:dyDescent="0.3">
      <c r="A164" s="9" t="s">
        <v>4732</v>
      </c>
      <c r="B164" s="9" t="s">
        <v>5079</v>
      </c>
      <c r="C164" s="9" t="s">
        <v>1001</v>
      </c>
      <c r="D164" s="9" t="s">
        <v>244</v>
      </c>
      <c r="E164" s="10">
        <v>96820</v>
      </c>
      <c r="F164" s="11"/>
      <c r="G164" s="11"/>
      <c r="H164" s="11"/>
      <c r="I164" s="11"/>
      <c r="J164" s="11"/>
      <c r="K164" s="11"/>
      <c r="L164" s="11">
        <v>0</v>
      </c>
      <c r="M164" s="11"/>
      <c r="N164" s="11">
        <v>0</v>
      </c>
      <c r="O164" s="11"/>
    </row>
    <row r="165" spans="1:15" ht="14.45" x14ac:dyDescent="0.3">
      <c r="A165" s="9" t="s">
        <v>1458</v>
      </c>
      <c r="B165" s="9" t="s">
        <v>5079</v>
      </c>
      <c r="C165" s="9" t="s">
        <v>1001</v>
      </c>
      <c r="D165" s="9" t="s">
        <v>245</v>
      </c>
      <c r="E165" s="11"/>
      <c r="F165" s="11"/>
      <c r="G165" s="11"/>
      <c r="H165" s="11"/>
      <c r="I165" s="11"/>
      <c r="J165" s="11"/>
      <c r="K165" s="11"/>
      <c r="L165" s="11">
        <v>0</v>
      </c>
      <c r="M165" s="11"/>
      <c r="N165" s="11">
        <v>0</v>
      </c>
      <c r="O165" s="10">
        <v>-60267</v>
      </c>
    </row>
    <row r="166" spans="1:15" ht="14.45" x14ac:dyDescent="0.3">
      <c r="A166" s="9" t="s">
        <v>1470</v>
      </c>
      <c r="B166" s="9" t="s">
        <v>5079</v>
      </c>
      <c r="C166" s="9" t="s">
        <v>980</v>
      </c>
      <c r="D166" s="9" t="s">
        <v>247</v>
      </c>
      <c r="E166" s="10">
        <v>251410</v>
      </c>
      <c r="F166" s="10">
        <v>410</v>
      </c>
      <c r="G166" s="10">
        <v>120</v>
      </c>
      <c r="H166" s="10">
        <v>2020</v>
      </c>
      <c r="I166" s="10">
        <v>18710</v>
      </c>
      <c r="J166" s="11"/>
      <c r="K166" s="11"/>
      <c r="L166" s="11">
        <v>0</v>
      </c>
      <c r="M166" s="11"/>
      <c r="N166" s="11">
        <v>0</v>
      </c>
      <c r="O166" s="11"/>
    </row>
    <row r="167" spans="1:15" ht="14.45" x14ac:dyDescent="0.3">
      <c r="A167" s="9" t="s">
        <v>4748</v>
      </c>
      <c r="B167" s="9" t="s">
        <v>1018</v>
      </c>
      <c r="C167" s="9" t="s">
        <v>981</v>
      </c>
      <c r="D167" s="9" t="s">
        <v>249</v>
      </c>
      <c r="E167" s="11"/>
      <c r="F167" s="11"/>
      <c r="G167" s="11"/>
      <c r="H167" s="11"/>
      <c r="I167" s="10">
        <v>224390</v>
      </c>
      <c r="J167" s="11"/>
      <c r="K167" s="11"/>
      <c r="L167" s="11">
        <v>0</v>
      </c>
      <c r="M167" s="11"/>
      <c r="N167" s="11">
        <v>-90010</v>
      </c>
      <c r="O167" s="11"/>
    </row>
    <row r="168" spans="1:15" ht="14.45" x14ac:dyDescent="0.3">
      <c r="A168" s="9" t="s">
        <v>4615</v>
      </c>
      <c r="B168" s="9" t="s">
        <v>1018</v>
      </c>
      <c r="C168" s="9" t="s">
        <v>981</v>
      </c>
      <c r="D168" s="9" t="s">
        <v>250</v>
      </c>
      <c r="E168" s="10">
        <v>5319307</v>
      </c>
      <c r="F168" s="10">
        <v>4145</v>
      </c>
      <c r="G168" s="10">
        <v>192100</v>
      </c>
      <c r="H168" s="10">
        <v>18730</v>
      </c>
      <c r="I168" s="10">
        <v>323174</v>
      </c>
      <c r="J168" s="10">
        <v>1210</v>
      </c>
      <c r="K168" s="11"/>
      <c r="L168" s="11">
        <v>0</v>
      </c>
      <c r="M168" s="10">
        <v>15090</v>
      </c>
      <c r="N168" s="11">
        <v>-661022</v>
      </c>
      <c r="O168" s="11"/>
    </row>
    <row r="169" spans="1:15" ht="14.45" x14ac:dyDescent="0.3">
      <c r="A169" s="9" t="s">
        <v>4616</v>
      </c>
      <c r="B169" s="9" t="s">
        <v>1018</v>
      </c>
      <c r="C169" s="9" t="s">
        <v>981</v>
      </c>
      <c r="D169" s="9" t="s">
        <v>251</v>
      </c>
      <c r="E169" s="11"/>
      <c r="F169" s="11"/>
      <c r="G169" s="11"/>
      <c r="H169" s="11"/>
      <c r="I169" s="10">
        <v>455080</v>
      </c>
      <c r="J169" s="11"/>
      <c r="K169" s="11"/>
      <c r="L169" s="11">
        <v>0</v>
      </c>
      <c r="M169" s="10">
        <v>235090</v>
      </c>
      <c r="N169" s="11">
        <v>0</v>
      </c>
      <c r="O169" s="11"/>
    </row>
    <row r="170" spans="1:15" ht="14.45" x14ac:dyDescent="0.3">
      <c r="A170" s="9" t="s">
        <v>4617</v>
      </c>
      <c r="B170" s="9" t="s">
        <v>1018</v>
      </c>
      <c r="C170" s="9" t="s">
        <v>981</v>
      </c>
      <c r="D170" s="9" t="s">
        <v>252</v>
      </c>
      <c r="E170" s="11"/>
      <c r="F170" s="11"/>
      <c r="G170" s="11"/>
      <c r="H170" s="11"/>
      <c r="I170" s="10">
        <v>34980</v>
      </c>
      <c r="J170" s="11"/>
      <c r="K170" s="11"/>
      <c r="L170" s="11">
        <v>0</v>
      </c>
      <c r="M170" s="11"/>
      <c r="N170" s="11">
        <v>0</v>
      </c>
      <c r="O170" s="11"/>
    </row>
    <row r="171" spans="1:15" ht="14.45" x14ac:dyDescent="0.3">
      <c r="A171" s="9" t="s">
        <v>4618</v>
      </c>
      <c r="B171" s="9" t="s">
        <v>1018</v>
      </c>
      <c r="C171" s="9" t="s">
        <v>981</v>
      </c>
      <c r="D171" s="9" t="s">
        <v>253</v>
      </c>
      <c r="E171" s="11"/>
      <c r="F171" s="11"/>
      <c r="G171" s="11"/>
      <c r="H171" s="11"/>
      <c r="I171" s="10">
        <v>152610</v>
      </c>
      <c r="J171" s="11"/>
      <c r="K171" s="11"/>
      <c r="L171" s="11">
        <v>0</v>
      </c>
      <c r="M171" s="11"/>
      <c r="N171" s="11">
        <v>0</v>
      </c>
      <c r="O171" s="11"/>
    </row>
    <row r="172" spans="1:15" ht="14.45" x14ac:dyDescent="0.3">
      <c r="A172" s="9" t="s">
        <v>4789</v>
      </c>
      <c r="B172" s="9" t="s">
        <v>1018</v>
      </c>
      <c r="C172" s="9" t="s">
        <v>981</v>
      </c>
      <c r="D172" s="9" t="s">
        <v>256</v>
      </c>
      <c r="E172" s="11"/>
      <c r="F172" s="11"/>
      <c r="G172" s="11"/>
      <c r="H172" s="11"/>
      <c r="I172" s="10">
        <v>398000</v>
      </c>
      <c r="J172" s="11"/>
      <c r="K172" s="11"/>
      <c r="L172" s="11">
        <v>0</v>
      </c>
      <c r="M172" s="11"/>
      <c r="N172" s="11">
        <v>-398000</v>
      </c>
      <c r="O172" s="11"/>
    </row>
    <row r="173" spans="1:15" ht="14.45" x14ac:dyDescent="0.3">
      <c r="A173" s="9" t="s">
        <v>4802</v>
      </c>
      <c r="B173" s="9" t="s">
        <v>1018</v>
      </c>
      <c r="C173" s="9" t="s">
        <v>981</v>
      </c>
      <c r="D173" s="9" t="s">
        <v>257</v>
      </c>
      <c r="E173" s="11"/>
      <c r="F173" s="11"/>
      <c r="G173" s="11"/>
      <c r="H173" s="11"/>
      <c r="I173" s="10">
        <v>623600</v>
      </c>
      <c r="J173" s="11"/>
      <c r="K173" s="11"/>
      <c r="L173" s="11">
        <v>0</v>
      </c>
      <c r="M173" s="11"/>
      <c r="N173" s="11">
        <v>0</v>
      </c>
      <c r="O173" s="11"/>
    </row>
    <row r="174" spans="1:15" ht="14.45" x14ac:dyDescent="0.3">
      <c r="A174" s="9" t="s">
        <v>4810</v>
      </c>
      <c r="B174" s="9" t="s">
        <v>1018</v>
      </c>
      <c r="C174" s="9" t="s">
        <v>981</v>
      </c>
      <c r="D174" s="9" t="s">
        <v>259</v>
      </c>
      <c r="E174" s="11"/>
      <c r="F174" s="11"/>
      <c r="G174" s="11"/>
      <c r="H174" s="11"/>
      <c r="I174" s="10">
        <v>50000</v>
      </c>
      <c r="J174" s="11"/>
      <c r="K174" s="11"/>
      <c r="L174" s="11">
        <v>0</v>
      </c>
      <c r="M174" s="11"/>
      <c r="N174" s="11">
        <v>0</v>
      </c>
      <c r="O174" s="11"/>
    </row>
    <row r="175" spans="1:15" ht="14.45" x14ac:dyDescent="0.3">
      <c r="A175" s="9" t="s">
        <v>4625</v>
      </c>
      <c r="B175" s="9" t="s">
        <v>1018</v>
      </c>
      <c r="C175" s="9" t="s">
        <v>981</v>
      </c>
      <c r="D175" s="9" t="s">
        <v>260</v>
      </c>
      <c r="E175" s="11"/>
      <c r="F175" s="11"/>
      <c r="G175" s="11"/>
      <c r="H175" s="11"/>
      <c r="I175" s="10">
        <v>50000</v>
      </c>
      <c r="J175" s="11"/>
      <c r="K175" s="11"/>
      <c r="L175" s="11">
        <v>0</v>
      </c>
      <c r="M175" s="11"/>
      <c r="N175" s="11">
        <v>0</v>
      </c>
      <c r="O175" s="11"/>
    </row>
    <row r="176" spans="1:15" ht="14.45" x14ac:dyDescent="0.3">
      <c r="A176" s="9" t="s">
        <v>4631</v>
      </c>
      <c r="B176" s="9" t="s">
        <v>1018</v>
      </c>
      <c r="C176" s="9" t="s">
        <v>981</v>
      </c>
      <c r="D176" s="9" t="s">
        <v>262</v>
      </c>
      <c r="E176" s="11"/>
      <c r="F176" s="11"/>
      <c r="G176" s="11"/>
      <c r="H176" s="11"/>
      <c r="I176" s="10">
        <v>35650</v>
      </c>
      <c r="J176" s="11"/>
      <c r="K176" s="11"/>
      <c r="L176" s="11">
        <v>0</v>
      </c>
      <c r="M176" s="11"/>
      <c r="N176" s="11">
        <v>0</v>
      </c>
      <c r="O176" s="11"/>
    </row>
    <row r="177" spans="1:15" ht="14.45" x14ac:dyDescent="0.3">
      <c r="A177" s="9" t="s">
        <v>4747</v>
      </c>
      <c r="B177" s="9" t="s">
        <v>1018</v>
      </c>
      <c r="C177" s="9" t="s">
        <v>981</v>
      </c>
      <c r="D177" s="9" t="s">
        <v>263</v>
      </c>
      <c r="E177" s="11"/>
      <c r="F177" s="10">
        <v>260</v>
      </c>
      <c r="G177" s="10">
        <v>80</v>
      </c>
      <c r="H177" s="10">
        <v>220</v>
      </c>
      <c r="I177" s="10">
        <v>4470</v>
      </c>
      <c r="J177" s="11"/>
      <c r="K177" s="11"/>
      <c r="L177" s="11">
        <v>0</v>
      </c>
      <c r="M177" s="11"/>
      <c r="N177" s="11">
        <v>0</v>
      </c>
      <c r="O177" s="11"/>
    </row>
    <row r="178" spans="1:15" ht="14.45" x14ac:dyDescent="0.3">
      <c r="A178" s="9" t="s">
        <v>4778</v>
      </c>
      <c r="B178" s="9" t="s">
        <v>1018</v>
      </c>
      <c r="C178" s="9" t="s">
        <v>981</v>
      </c>
      <c r="D178" s="9" t="s">
        <v>264</v>
      </c>
      <c r="E178" s="11"/>
      <c r="F178" s="11"/>
      <c r="G178" s="11"/>
      <c r="H178" s="11"/>
      <c r="I178" s="11"/>
      <c r="J178" s="11"/>
      <c r="K178" s="11"/>
      <c r="L178" s="11">
        <v>0</v>
      </c>
      <c r="M178" s="11"/>
      <c r="N178" s="11">
        <v>0</v>
      </c>
      <c r="O178" s="10">
        <v>64700</v>
      </c>
    </row>
    <row r="179" spans="1:15" ht="14.45" x14ac:dyDescent="0.3">
      <c r="A179" s="9" t="s">
        <v>1484</v>
      </c>
      <c r="B179" s="9" t="s">
        <v>1020</v>
      </c>
      <c r="C179" s="9" t="s">
        <v>989</v>
      </c>
      <c r="D179" s="9" t="s">
        <v>265</v>
      </c>
      <c r="E179" s="11"/>
      <c r="F179" s="11"/>
      <c r="G179" s="11"/>
      <c r="H179" s="11"/>
      <c r="I179" s="11"/>
      <c r="J179" s="10">
        <v>9203880</v>
      </c>
      <c r="K179" s="10">
        <v>456176</v>
      </c>
      <c r="L179" s="11">
        <v>0</v>
      </c>
      <c r="M179" s="11"/>
      <c r="N179" s="11">
        <v>-47691</v>
      </c>
      <c r="O179" s="11"/>
    </row>
    <row r="180" spans="1:15" ht="14.45" x14ac:dyDescent="0.3">
      <c r="A180" s="9" t="s">
        <v>1485</v>
      </c>
      <c r="B180" s="9" t="s">
        <v>1020</v>
      </c>
      <c r="C180" s="9" t="s">
        <v>989</v>
      </c>
      <c r="D180" s="9" t="s">
        <v>266</v>
      </c>
      <c r="E180" s="11"/>
      <c r="F180" s="11"/>
      <c r="G180" s="11"/>
      <c r="H180" s="11"/>
      <c r="I180" s="11"/>
      <c r="J180" s="11"/>
      <c r="K180" s="11"/>
      <c r="L180" s="11">
        <v>0</v>
      </c>
      <c r="M180" s="11"/>
      <c r="N180" s="11">
        <v>-171370036</v>
      </c>
      <c r="O180" s="11"/>
    </row>
    <row r="181" spans="1:15" ht="14.45" x14ac:dyDescent="0.3">
      <c r="A181" s="9" t="s">
        <v>2598</v>
      </c>
      <c r="B181" s="9" t="s">
        <v>1020</v>
      </c>
      <c r="C181" s="9" t="s">
        <v>989</v>
      </c>
      <c r="D181" s="9" t="s">
        <v>267</v>
      </c>
      <c r="E181" s="11"/>
      <c r="F181" s="11"/>
      <c r="G181" s="11"/>
      <c r="H181" s="11"/>
      <c r="I181" s="11"/>
      <c r="J181" s="11"/>
      <c r="K181" s="11"/>
      <c r="L181" s="11">
        <v>0</v>
      </c>
      <c r="M181" s="10">
        <v>-19289957</v>
      </c>
      <c r="N181" s="11">
        <v>0</v>
      </c>
      <c r="O181" s="11"/>
    </row>
    <row r="182" spans="1:15" ht="14.45" x14ac:dyDescent="0.3">
      <c r="A182" s="9" t="s">
        <v>3211</v>
      </c>
      <c r="B182" s="9" t="s">
        <v>1020</v>
      </c>
      <c r="C182" s="9" t="s">
        <v>989</v>
      </c>
      <c r="D182" s="9" t="s">
        <v>268</v>
      </c>
      <c r="E182" s="11"/>
      <c r="F182" s="11"/>
      <c r="G182" s="11"/>
      <c r="H182" s="11"/>
      <c r="I182" s="11"/>
      <c r="J182" s="11"/>
      <c r="K182" s="11"/>
      <c r="L182" s="11">
        <v>0</v>
      </c>
      <c r="M182" s="11"/>
      <c r="N182" s="11">
        <v>0</v>
      </c>
      <c r="O182" s="10">
        <v>-772000</v>
      </c>
    </row>
    <row r="183" spans="1:15" ht="14.45" x14ac:dyDescent="0.3">
      <c r="A183" s="9" t="s">
        <v>1040</v>
      </c>
      <c r="B183" s="9" t="s">
        <v>5079</v>
      </c>
      <c r="C183" s="9" t="s">
        <v>1002</v>
      </c>
      <c r="D183" s="9" t="s">
        <v>270</v>
      </c>
      <c r="E183" s="11"/>
      <c r="F183" s="11"/>
      <c r="G183" s="11"/>
      <c r="H183" s="11"/>
      <c r="I183" s="11"/>
      <c r="J183" s="11"/>
      <c r="K183" s="11"/>
      <c r="L183" s="11">
        <v>0</v>
      </c>
      <c r="M183" s="10">
        <v>32450</v>
      </c>
      <c r="N183" s="11">
        <v>0</v>
      </c>
      <c r="O183" s="11"/>
    </row>
    <row r="184" spans="1:15" ht="14.45" x14ac:dyDescent="0.3">
      <c r="A184" s="9" t="s">
        <v>1041</v>
      </c>
      <c r="B184" s="9" t="s">
        <v>5079</v>
      </c>
      <c r="C184" s="9" t="s">
        <v>1002</v>
      </c>
      <c r="D184" s="9" t="s">
        <v>271</v>
      </c>
      <c r="E184" s="11"/>
      <c r="F184" s="11"/>
      <c r="G184" s="11"/>
      <c r="H184" s="11"/>
      <c r="I184" s="11"/>
      <c r="J184" s="11"/>
      <c r="K184" s="11"/>
      <c r="L184" s="11">
        <v>0</v>
      </c>
      <c r="M184" s="11"/>
      <c r="N184" s="11">
        <v>0</v>
      </c>
      <c r="O184" s="11"/>
    </row>
    <row r="185" spans="1:15" ht="14.45" x14ac:dyDescent="0.3">
      <c r="A185" s="9" t="s">
        <v>1050</v>
      </c>
      <c r="B185" s="9" t="s">
        <v>5079</v>
      </c>
      <c r="C185" s="9" t="s">
        <v>1002</v>
      </c>
      <c r="D185" s="9" t="s">
        <v>273</v>
      </c>
      <c r="E185" s="11"/>
      <c r="F185" s="11"/>
      <c r="G185" s="11"/>
      <c r="H185" s="11"/>
      <c r="I185" s="11"/>
      <c r="J185" s="11"/>
      <c r="K185" s="11"/>
      <c r="L185" s="11">
        <v>0</v>
      </c>
      <c r="M185" s="11"/>
      <c r="N185" s="11">
        <v>0</v>
      </c>
      <c r="O185" s="11"/>
    </row>
    <row r="186" spans="1:15" ht="14.45" x14ac:dyDescent="0.3">
      <c r="A186" s="9" t="s">
        <v>1070</v>
      </c>
      <c r="B186" s="9" t="s">
        <v>5079</v>
      </c>
      <c r="C186" s="9" t="s">
        <v>1002</v>
      </c>
      <c r="D186" s="9" t="s">
        <v>274</v>
      </c>
      <c r="E186" s="11"/>
      <c r="F186" s="11"/>
      <c r="G186" s="11"/>
      <c r="H186" s="11"/>
      <c r="I186" s="11"/>
      <c r="J186" s="10">
        <v>757010</v>
      </c>
      <c r="K186" s="11"/>
      <c r="L186" s="11">
        <v>0</v>
      </c>
      <c r="M186" s="11"/>
      <c r="N186" s="11">
        <v>-39500</v>
      </c>
      <c r="O186" s="11"/>
    </row>
    <row r="187" spans="1:15" ht="14.45" x14ac:dyDescent="0.3">
      <c r="A187" s="9" t="s">
        <v>1073</v>
      </c>
      <c r="B187" s="9" t="s">
        <v>5079</v>
      </c>
      <c r="C187" s="9" t="s">
        <v>1002</v>
      </c>
      <c r="D187" s="9" t="s">
        <v>275</v>
      </c>
      <c r="E187" s="11"/>
      <c r="F187" s="11"/>
      <c r="G187" s="11"/>
      <c r="H187" s="11"/>
      <c r="I187" s="10">
        <v>456510</v>
      </c>
      <c r="J187" s="11"/>
      <c r="K187" s="11"/>
      <c r="L187" s="11">
        <v>0</v>
      </c>
      <c r="M187" s="10">
        <v>8090</v>
      </c>
      <c r="N187" s="11">
        <v>-34550</v>
      </c>
      <c r="O187" s="11"/>
    </row>
    <row r="188" spans="1:15" ht="14.45" x14ac:dyDescent="0.3">
      <c r="A188" s="9" t="s">
        <v>1078</v>
      </c>
      <c r="B188" s="9" t="s">
        <v>5079</v>
      </c>
      <c r="C188" s="9" t="s">
        <v>1002</v>
      </c>
      <c r="D188" s="9" t="s">
        <v>276</v>
      </c>
      <c r="E188" s="10">
        <v>163900</v>
      </c>
      <c r="F188" s="10">
        <v>5440</v>
      </c>
      <c r="G188" s="11"/>
      <c r="H188" s="10">
        <v>1650</v>
      </c>
      <c r="I188" s="10">
        <v>733730</v>
      </c>
      <c r="J188" s="11"/>
      <c r="K188" s="11"/>
      <c r="L188" s="11">
        <v>0</v>
      </c>
      <c r="M188" s="11"/>
      <c r="N188" s="11">
        <v>0</v>
      </c>
      <c r="O188" s="11"/>
    </row>
    <row r="189" spans="1:15" ht="14.45" x14ac:dyDescent="0.3">
      <c r="A189" s="9" t="s">
        <v>1129</v>
      </c>
      <c r="B189" s="9" t="s">
        <v>1020</v>
      </c>
      <c r="C189" s="9" t="s">
        <v>990</v>
      </c>
      <c r="D189" s="9" t="s">
        <v>278</v>
      </c>
      <c r="E189" s="10">
        <v>4044951</v>
      </c>
      <c r="F189" s="11"/>
      <c r="G189" s="11"/>
      <c r="H189" s="11"/>
      <c r="I189" s="11"/>
      <c r="J189" s="11"/>
      <c r="K189" s="11"/>
      <c r="L189" s="11">
        <v>0</v>
      </c>
      <c r="M189" s="11"/>
      <c r="N189" s="11">
        <v>0</v>
      </c>
      <c r="O189" s="11"/>
    </row>
    <row r="190" spans="1:15" ht="14.45" x14ac:dyDescent="0.3">
      <c r="A190" s="9" t="s">
        <v>1134</v>
      </c>
      <c r="B190" s="9" t="s">
        <v>1020</v>
      </c>
      <c r="C190" s="9" t="s">
        <v>990</v>
      </c>
      <c r="D190" s="9" t="s">
        <v>279</v>
      </c>
      <c r="E190" s="11"/>
      <c r="F190" s="11"/>
      <c r="G190" s="10">
        <v>2000</v>
      </c>
      <c r="H190" s="11"/>
      <c r="I190" s="10">
        <v>18000</v>
      </c>
      <c r="J190" s="11"/>
      <c r="K190" s="10">
        <v>5000</v>
      </c>
      <c r="L190" s="11">
        <v>0</v>
      </c>
      <c r="M190" s="11"/>
      <c r="N190" s="11">
        <v>-32450</v>
      </c>
      <c r="O190" s="11"/>
    </row>
    <row r="191" spans="1:15" ht="14.45" x14ac:dyDescent="0.3">
      <c r="A191" s="9" t="s">
        <v>2726</v>
      </c>
      <c r="B191" s="9" t="s">
        <v>1020</v>
      </c>
      <c r="C191" s="9" t="s">
        <v>990</v>
      </c>
      <c r="D191" s="9" t="s">
        <v>280</v>
      </c>
      <c r="E191" s="11"/>
      <c r="F191" s="11"/>
      <c r="G191" s="11"/>
      <c r="H191" s="11"/>
      <c r="I191" s="11"/>
      <c r="J191" s="11"/>
      <c r="K191" s="11"/>
      <c r="L191" s="11">
        <v>0</v>
      </c>
      <c r="M191" s="11"/>
      <c r="N191" s="11">
        <v>-420000</v>
      </c>
      <c r="O191" s="11"/>
    </row>
    <row r="192" spans="1:15" ht="14.45" x14ac:dyDescent="0.3">
      <c r="A192" s="9" t="s">
        <v>4495</v>
      </c>
      <c r="B192" s="9" t="s">
        <v>1020</v>
      </c>
      <c r="C192" s="9" t="s">
        <v>990</v>
      </c>
      <c r="D192" s="9" t="s">
        <v>281</v>
      </c>
      <c r="E192" s="11"/>
      <c r="F192" s="10">
        <v>5217360</v>
      </c>
      <c r="G192" s="10">
        <v>1136370</v>
      </c>
      <c r="H192" s="10">
        <v>149970</v>
      </c>
      <c r="I192" s="10">
        <v>205180</v>
      </c>
      <c r="J192" s="11"/>
      <c r="K192" s="11"/>
      <c r="L192" s="11">
        <v>0</v>
      </c>
      <c r="M192" s="11"/>
      <c r="N192" s="11">
        <v>0</v>
      </c>
      <c r="O192" s="11"/>
    </row>
    <row r="193" spans="1:15" ht="14.45" x14ac:dyDescent="0.3">
      <c r="A193" s="9" t="s">
        <v>3559</v>
      </c>
      <c r="B193" s="9" t="s">
        <v>1018</v>
      </c>
      <c r="C193" s="9" t="s">
        <v>985</v>
      </c>
      <c r="D193" s="9" t="s">
        <v>282</v>
      </c>
      <c r="E193" s="10">
        <v>127045</v>
      </c>
      <c r="F193" s="11"/>
      <c r="G193" s="11"/>
      <c r="H193" s="10">
        <v>90</v>
      </c>
      <c r="I193" s="10">
        <v>210</v>
      </c>
      <c r="J193" s="11"/>
      <c r="K193" s="11"/>
      <c r="L193" s="11">
        <v>0</v>
      </c>
      <c r="M193" s="11"/>
      <c r="N193" s="11">
        <v>0</v>
      </c>
      <c r="O193" s="11"/>
    </row>
    <row r="194" spans="1:15" ht="14.45" x14ac:dyDescent="0.3">
      <c r="A194" s="9" t="s">
        <v>3797</v>
      </c>
      <c r="B194" s="9" t="s">
        <v>1018</v>
      </c>
      <c r="C194" s="9" t="s">
        <v>985</v>
      </c>
      <c r="D194" s="9" t="s">
        <v>283</v>
      </c>
      <c r="E194" s="10">
        <v>15940</v>
      </c>
      <c r="F194" s="11"/>
      <c r="G194" s="10">
        <v>20</v>
      </c>
      <c r="H194" s="11"/>
      <c r="I194" s="10">
        <v>216</v>
      </c>
      <c r="J194" s="11"/>
      <c r="K194" s="11"/>
      <c r="L194" s="11">
        <v>0</v>
      </c>
      <c r="M194" s="11"/>
      <c r="N194" s="11">
        <v>0</v>
      </c>
      <c r="O194" s="11"/>
    </row>
    <row r="195" spans="1:15" ht="14.45" x14ac:dyDescent="0.3">
      <c r="A195" s="9" t="s">
        <v>3798</v>
      </c>
      <c r="B195" s="9" t="s">
        <v>1018</v>
      </c>
      <c r="C195" s="9" t="s">
        <v>985</v>
      </c>
      <c r="D195" s="9" t="s">
        <v>284</v>
      </c>
      <c r="E195" s="10">
        <v>-10</v>
      </c>
      <c r="F195" s="11"/>
      <c r="G195" s="11"/>
      <c r="H195" s="11"/>
      <c r="I195" s="10">
        <v>-44890</v>
      </c>
      <c r="J195" s="11"/>
      <c r="K195" s="11"/>
      <c r="L195" s="11">
        <v>0</v>
      </c>
      <c r="M195" s="11"/>
      <c r="N195" s="11">
        <v>0</v>
      </c>
      <c r="O195" s="11"/>
    </row>
    <row r="196" spans="1:15" ht="14.45" x14ac:dyDescent="0.3">
      <c r="A196" s="9" t="s">
        <v>4744</v>
      </c>
      <c r="B196" s="9" t="s">
        <v>1018</v>
      </c>
      <c r="C196" s="9" t="s">
        <v>985</v>
      </c>
      <c r="D196" s="9" t="s">
        <v>285</v>
      </c>
      <c r="E196" s="10">
        <v>47160</v>
      </c>
      <c r="F196" s="10">
        <v>180</v>
      </c>
      <c r="G196" s="11"/>
      <c r="H196" s="11"/>
      <c r="I196" s="10">
        <v>12070</v>
      </c>
      <c r="J196" s="11"/>
      <c r="K196" s="11"/>
      <c r="L196" s="11">
        <v>0</v>
      </c>
      <c r="M196" s="11"/>
      <c r="N196" s="11">
        <v>0</v>
      </c>
      <c r="O196" s="11"/>
    </row>
    <row r="197" spans="1:15" ht="14.45" x14ac:dyDescent="0.3">
      <c r="A197" s="9" t="s">
        <v>2225</v>
      </c>
      <c r="B197" s="9" t="s">
        <v>5079</v>
      </c>
      <c r="C197" s="9" t="s">
        <v>1010</v>
      </c>
      <c r="D197" s="9" t="s">
        <v>286</v>
      </c>
      <c r="E197" s="10">
        <v>977275</v>
      </c>
      <c r="F197" s="10">
        <v>7000</v>
      </c>
      <c r="G197" s="11"/>
      <c r="H197" s="10">
        <v>5000</v>
      </c>
      <c r="I197" s="10">
        <v>1432896</v>
      </c>
      <c r="J197" s="10">
        <v>311660</v>
      </c>
      <c r="K197" s="11"/>
      <c r="L197" s="11">
        <v>0</v>
      </c>
      <c r="M197" s="11"/>
      <c r="N197" s="11">
        <v>-10678751</v>
      </c>
      <c r="O197" s="11"/>
    </row>
    <row r="198" spans="1:15" ht="14.45" x14ac:dyDescent="0.3">
      <c r="A198" s="9" t="s">
        <v>2226</v>
      </c>
      <c r="B198" s="9" t="s">
        <v>5079</v>
      </c>
      <c r="C198" s="9" t="s">
        <v>1010</v>
      </c>
      <c r="D198" s="9" t="s">
        <v>287</v>
      </c>
      <c r="E198" s="11"/>
      <c r="F198" s="11"/>
      <c r="G198" s="11"/>
      <c r="H198" s="11"/>
      <c r="I198" s="11"/>
      <c r="J198" s="10">
        <v>3756233</v>
      </c>
      <c r="K198" s="11"/>
      <c r="L198" s="11">
        <v>0</v>
      </c>
      <c r="M198" s="11"/>
      <c r="N198" s="11">
        <v>-134016</v>
      </c>
      <c r="O198" s="11"/>
    </row>
    <row r="199" spans="1:15" ht="14.45" x14ac:dyDescent="0.3">
      <c r="A199" s="9" t="s">
        <v>2227</v>
      </c>
      <c r="B199" s="9" t="s">
        <v>5079</v>
      </c>
      <c r="C199" s="9" t="s">
        <v>1010</v>
      </c>
      <c r="D199" s="9" t="s">
        <v>288</v>
      </c>
      <c r="E199" s="11"/>
      <c r="F199" s="11"/>
      <c r="G199" s="11"/>
      <c r="H199" s="11"/>
      <c r="I199" s="11"/>
      <c r="J199" s="10">
        <v>2081669</v>
      </c>
      <c r="K199" s="11"/>
      <c r="L199" s="11">
        <v>0</v>
      </c>
      <c r="M199" s="11"/>
      <c r="N199" s="11">
        <v>0</v>
      </c>
      <c r="O199" s="11"/>
    </row>
    <row r="200" spans="1:15" ht="14.45" x14ac:dyDescent="0.3">
      <c r="A200" s="9" t="s">
        <v>4866</v>
      </c>
      <c r="B200" s="9" t="s">
        <v>5079</v>
      </c>
      <c r="C200" s="9" t="s">
        <v>1010</v>
      </c>
      <c r="D200" s="9" t="s">
        <v>289</v>
      </c>
      <c r="E200" s="11"/>
      <c r="F200" s="11"/>
      <c r="G200" s="11"/>
      <c r="H200" s="11"/>
      <c r="I200" s="11"/>
      <c r="J200" s="10">
        <v>903700</v>
      </c>
      <c r="K200" s="11"/>
      <c r="L200" s="11">
        <v>0</v>
      </c>
      <c r="M200" s="11"/>
      <c r="N200" s="11">
        <v>0</v>
      </c>
      <c r="O200" s="11"/>
    </row>
    <row r="201" spans="1:15" ht="14.45" x14ac:dyDescent="0.3">
      <c r="A201" s="9" t="s">
        <v>4870</v>
      </c>
      <c r="B201" s="9" t="s">
        <v>5079</v>
      </c>
      <c r="C201" s="9" t="s">
        <v>1010</v>
      </c>
      <c r="D201" s="9" t="s">
        <v>290</v>
      </c>
      <c r="E201" s="11"/>
      <c r="F201" s="11"/>
      <c r="G201" s="11"/>
      <c r="H201" s="11"/>
      <c r="I201" s="11"/>
      <c r="J201" s="10">
        <v>844000</v>
      </c>
      <c r="K201" s="11"/>
      <c r="L201" s="11">
        <v>0</v>
      </c>
      <c r="M201" s="11"/>
      <c r="N201" s="11">
        <v>0</v>
      </c>
      <c r="O201" s="11"/>
    </row>
    <row r="202" spans="1:15" ht="14.45" x14ac:dyDescent="0.3">
      <c r="A202" s="9" t="s">
        <v>4867</v>
      </c>
      <c r="B202" s="9" t="s">
        <v>5079</v>
      </c>
      <c r="C202" s="9" t="s">
        <v>1010</v>
      </c>
      <c r="D202" s="9" t="s">
        <v>291</v>
      </c>
      <c r="E202" s="11"/>
      <c r="F202" s="11"/>
      <c r="G202" s="11"/>
      <c r="H202" s="11"/>
      <c r="I202" s="11"/>
      <c r="J202" s="10">
        <v>969711</v>
      </c>
      <c r="K202" s="11"/>
      <c r="L202" s="11">
        <v>0</v>
      </c>
      <c r="M202" s="11"/>
      <c r="N202" s="11">
        <v>0</v>
      </c>
      <c r="O202" s="11"/>
    </row>
    <row r="203" spans="1:15" ht="14.45" x14ac:dyDescent="0.3">
      <c r="A203" s="9" t="s">
        <v>4878</v>
      </c>
      <c r="B203" s="9" t="s">
        <v>5079</v>
      </c>
      <c r="C203" s="9" t="s">
        <v>1010</v>
      </c>
      <c r="D203" s="9" t="s">
        <v>292</v>
      </c>
      <c r="E203" s="11"/>
      <c r="F203" s="11"/>
      <c r="G203" s="11"/>
      <c r="H203" s="11"/>
      <c r="I203" s="11"/>
      <c r="J203" s="10">
        <v>259503</v>
      </c>
      <c r="K203" s="11"/>
      <c r="L203" s="11">
        <v>0</v>
      </c>
      <c r="M203" s="11"/>
      <c r="N203" s="11">
        <v>-70000</v>
      </c>
      <c r="O203" s="11"/>
    </row>
    <row r="204" spans="1:15" ht="14.45" x14ac:dyDescent="0.3">
      <c r="A204" s="9" t="s">
        <v>4868</v>
      </c>
      <c r="B204" s="9" t="s">
        <v>5079</v>
      </c>
      <c r="C204" s="9" t="s">
        <v>1010</v>
      </c>
      <c r="D204" s="9" t="s">
        <v>293</v>
      </c>
      <c r="E204" s="11"/>
      <c r="F204" s="11"/>
      <c r="G204" s="11"/>
      <c r="H204" s="11"/>
      <c r="I204" s="11"/>
      <c r="J204" s="10">
        <v>38000</v>
      </c>
      <c r="K204" s="11"/>
      <c r="L204" s="11">
        <v>0</v>
      </c>
      <c r="M204" s="11"/>
      <c r="N204" s="11">
        <v>0</v>
      </c>
      <c r="O204" s="11"/>
    </row>
    <row r="205" spans="1:15" ht="14.45" x14ac:dyDescent="0.3">
      <c r="A205" s="9" t="s">
        <v>2230</v>
      </c>
      <c r="B205" s="9" t="s">
        <v>5079</v>
      </c>
      <c r="C205" s="9" t="s">
        <v>1010</v>
      </c>
      <c r="D205" s="9" t="s">
        <v>297</v>
      </c>
      <c r="E205" s="11"/>
      <c r="F205" s="11"/>
      <c r="G205" s="11"/>
      <c r="H205" s="11"/>
      <c r="I205" s="11"/>
      <c r="J205" s="11"/>
      <c r="K205" s="11"/>
      <c r="L205" s="11">
        <v>0</v>
      </c>
      <c r="M205" s="11"/>
      <c r="N205" s="11">
        <v>0</v>
      </c>
      <c r="O205" s="10">
        <v>-392220</v>
      </c>
    </row>
    <row r="206" spans="1:15" ht="14.45" x14ac:dyDescent="0.3">
      <c r="A206" s="9" t="s">
        <v>2231</v>
      </c>
      <c r="B206" s="9" t="s">
        <v>5080</v>
      </c>
      <c r="C206" s="9" t="s">
        <v>979</v>
      </c>
      <c r="D206" s="9" t="s">
        <v>298</v>
      </c>
      <c r="E206" s="10">
        <v>100730</v>
      </c>
      <c r="F206" s="11"/>
      <c r="G206" s="10">
        <v>81100</v>
      </c>
      <c r="H206" s="11"/>
      <c r="I206" s="10">
        <v>14000</v>
      </c>
      <c r="J206" s="11"/>
      <c r="K206" s="11"/>
      <c r="L206" s="11">
        <v>0</v>
      </c>
      <c r="M206" s="11"/>
      <c r="N206" s="11">
        <v>0</v>
      </c>
      <c r="O206" s="11"/>
    </row>
    <row r="207" spans="1:15" ht="14.45" x14ac:dyDescent="0.3">
      <c r="A207" s="9" t="s">
        <v>2233</v>
      </c>
      <c r="B207" s="9" t="s">
        <v>5080</v>
      </c>
      <c r="C207" s="9" t="s">
        <v>979</v>
      </c>
      <c r="D207" s="9" t="s">
        <v>299</v>
      </c>
      <c r="E207" s="10">
        <v>608890</v>
      </c>
      <c r="F207" s="11"/>
      <c r="G207" s="10">
        <v>51720</v>
      </c>
      <c r="H207" s="10">
        <v>1000</v>
      </c>
      <c r="I207" s="10">
        <v>62450</v>
      </c>
      <c r="J207" s="11"/>
      <c r="K207" s="11"/>
      <c r="L207" s="11">
        <v>0</v>
      </c>
      <c r="M207" s="10">
        <v>60290</v>
      </c>
      <c r="N207" s="11">
        <v>-162950</v>
      </c>
      <c r="O207" s="11"/>
    </row>
    <row r="208" spans="1:15" ht="14.45" x14ac:dyDescent="0.3">
      <c r="A208" s="9" t="s">
        <v>2236</v>
      </c>
      <c r="B208" s="9" t="s">
        <v>5080</v>
      </c>
      <c r="C208" s="9" t="s">
        <v>979</v>
      </c>
      <c r="D208" s="9" t="s">
        <v>300</v>
      </c>
      <c r="E208" s="11"/>
      <c r="F208" s="11"/>
      <c r="G208" s="10">
        <v>1230</v>
      </c>
      <c r="H208" s="11"/>
      <c r="I208" s="11"/>
      <c r="J208" s="11"/>
      <c r="K208" s="11"/>
      <c r="L208" s="11">
        <v>0</v>
      </c>
      <c r="M208" s="10">
        <v>46380</v>
      </c>
      <c r="N208" s="11">
        <v>0</v>
      </c>
      <c r="O208" s="11"/>
    </row>
    <row r="209" spans="1:15" ht="14.45" x14ac:dyDescent="0.3">
      <c r="A209" s="9" t="s">
        <v>2249</v>
      </c>
      <c r="B209" s="9" t="s">
        <v>5080</v>
      </c>
      <c r="C209" s="9" t="s">
        <v>979</v>
      </c>
      <c r="D209" s="9" t="s">
        <v>301</v>
      </c>
      <c r="E209" s="10">
        <v>50</v>
      </c>
      <c r="F209" s="11"/>
      <c r="G209" s="11"/>
      <c r="H209" s="11"/>
      <c r="I209" s="11"/>
      <c r="J209" s="11"/>
      <c r="K209" s="11"/>
      <c r="L209" s="11">
        <v>0</v>
      </c>
      <c r="M209" s="11"/>
      <c r="N209" s="11">
        <v>0</v>
      </c>
      <c r="O209" s="11"/>
    </row>
    <row r="210" spans="1:15" ht="14.45" x14ac:dyDescent="0.3">
      <c r="A210" s="9" t="s">
        <v>2250</v>
      </c>
      <c r="B210" s="9" t="s">
        <v>5080</v>
      </c>
      <c r="C210" s="9" t="s">
        <v>979</v>
      </c>
      <c r="D210" s="9" t="s">
        <v>302</v>
      </c>
      <c r="E210" s="11"/>
      <c r="F210" s="11"/>
      <c r="G210" s="11"/>
      <c r="H210" s="11"/>
      <c r="I210" s="10">
        <v>163590</v>
      </c>
      <c r="J210" s="11"/>
      <c r="K210" s="11"/>
      <c r="L210" s="11">
        <v>0</v>
      </c>
      <c r="M210" s="11"/>
      <c r="N210" s="11">
        <v>-187130</v>
      </c>
      <c r="O210" s="11"/>
    </row>
    <row r="211" spans="1:15" ht="14.45" x14ac:dyDescent="0.3">
      <c r="A211" s="9" t="s">
        <v>3032</v>
      </c>
      <c r="B211" s="9" t="s">
        <v>5080</v>
      </c>
      <c r="C211" s="9" t="s">
        <v>979</v>
      </c>
      <c r="D211" s="9" t="s">
        <v>303</v>
      </c>
      <c r="E211" s="10">
        <v>840</v>
      </c>
      <c r="F211" s="11"/>
      <c r="G211" s="11"/>
      <c r="H211" s="11"/>
      <c r="I211" s="11"/>
      <c r="J211" s="11"/>
      <c r="K211" s="11"/>
      <c r="L211" s="11">
        <v>0</v>
      </c>
      <c r="M211" s="11"/>
      <c r="N211" s="11">
        <v>0</v>
      </c>
      <c r="O211" s="11"/>
    </row>
    <row r="212" spans="1:15" ht="14.45" x14ac:dyDescent="0.3">
      <c r="A212" s="9" t="s">
        <v>2251</v>
      </c>
      <c r="B212" s="9" t="s">
        <v>5080</v>
      </c>
      <c r="C212" s="9" t="s">
        <v>979</v>
      </c>
      <c r="D212" s="9" t="s">
        <v>304</v>
      </c>
      <c r="E212" s="10">
        <v>104880</v>
      </c>
      <c r="F212" s="10">
        <v>3140</v>
      </c>
      <c r="G212" s="10">
        <v>38480</v>
      </c>
      <c r="H212" s="10">
        <v>20920</v>
      </c>
      <c r="I212" s="10">
        <v>4480</v>
      </c>
      <c r="J212" s="11"/>
      <c r="K212" s="11"/>
      <c r="L212" s="11">
        <v>0</v>
      </c>
      <c r="M212" s="10">
        <v>22010</v>
      </c>
      <c r="N212" s="11">
        <v>0</v>
      </c>
      <c r="O212" s="11"/>
    </row>
    <row r="213" spans="1:15" ht="14.45" x14ac:dyDescent="0.3">
      <c r="A213" s="9" t="s">
        <v>2254</v>
      </c>
      <c r="B213" s="9" t="s">
        <v>5080</v>
      </c>
      <c r="C213" s="9" t="s">
        <v>979</v>
      </c>
      <c r="D213" s="9" t="s">
        <v>305</v>
      </c>
      <c r="E213" s="10">
        <v>614280</v>
      </c>
      <c r="F213" s="10">
        <v>3080</v>
      </c>
      <c r="G213" s="11"/>
      <c r="H213" s="10">
        <v>22790</v>
      </c>
      <c r="I213" s="10">
        <v>10020</v>
      </c>
      <c r="J213" s="11"/>
      <c r="K213" s="11"/>
      <c r="L213" s="11">
        <v>0</v>
      </c>
      <c r="M213" s="11"/>
      <c r="N213" s="11">
        <v>0</v>
      </c>
      <c r="O213" s="11"/>
    </row>
    <row r="214" spans="1:15" ht="14.45" x14ac:dyDescent="0.3">
      <c r="A214" s="9" t="s">
        <v>2255</v>
      </c>
      <c r="B214" s="9" t="s">
        <v>5080</v>
      </c>
      <c r="C214" s="9" t="s">
        <v>979</v>
      </c>
      <c r="D214" s="9" t="s">
        <v>306</v>
      </c>
      <c r="E214" s="10">
        <v>316020</v>
      </c>
      <c r="F214" s="10">
        <v>1180</v>
      </c>
      <c r="G214" s="11"/>
      <c r="H214" s="10">
        <v>9810</v>
      </c>
      <c r="I214" s="10">
        <v>5570</v>
      </c>
      <c r="J214" s="11"/>
      <c r="K214" s="11"/>
      <c r="L214" s="11">
        <v>0</v>
      </c>
      <c r="M214" s="11"/>
      <c r="N214" s="11">
        <v>0</v>
      </c>
      <c r="O214" s="11"/>
    </row>
    <row r="215" spans="1:15" ht="14.45" x14ac:dyDescent="0.3">
      <c r="A215" s="9" t="s">
        <v>2256</v>
      </c>
      <c r="B215" s="9" t="s">
        <v>5080</v>
      </c>
      <c r="C215" s="9" t="s">
        <v>979</v>
      </c>
      <c r="D215" s="9" t="s">
        <v>307</v>
      </c>
      <c r="E215" s="10">
        <v>298280</v>
      </c>
      <c r="F215" s="10">
        <v>1540</v>
      </c>
      <c r="G215" s="11"/>
      <c r="H215" s="10">
        <v>10570</v>
      </c>
      <c r="I215" s="10">
        <v>5230</v>
      </c>
      <c r="J215" s="11"/>
      <c r="K215" s="11"/>
      <c r="L215" s="11">
        <v>0</v>
      </c>
      <c r="M215" s="11"/>
      <c r="N215" s="11">
        <v>0</v>
      </c>
      <c r="O215" s="11"/>
    </row>
    <row r="216" spans="1:15" ht="14.45" x14ac:dyDescent="0.3">
      <c r="A216" s="9" t="s">
        <v>2257</v>
      </c>
      <c r="B216" s="9" t="s">
        <v>5080</v>
      </c>
      <c r="C216" s="9" t="s">
        <v>979</v>
      </c>
      <c r="D216" s="9" t="s">
        <v>308</v>
      </c>
      <c r="E216" s="10">
        <v>184580</v>
      </c>
      <c r="F216" s="10">
        <v>300</v>
      </c>
      <c r="G216" s="11"/>
      <c r="H216" s="10">
        <v>31230</v>
      </c>
      <c r="I216" s="10">
        <v>3640</v>
      </c>
      <c r="J216" s="11"/>
      <c r="K216" s="11"/>
      <c r="L216" s="11">
        <v>0</v>
      </c>
      <c r="M216" s="11"/>
      <c r="N216" s="11">
        <v>0</v>
      </c>
      <c r="O216" s="11"/>
    </row>
    <row r="217" spans="1:15" ht="14.45" x14ac:dyDescent="0.3">
      <c r="A217" s="9" t="s">
        <v>2260</v>
      </c>
      <c r="B217" s="9" t="s">
        <v>5080</v>
      </c>
      <c r="C217" s="9" t="s">
        <v>979</v>
      </c>
      <c r="D217" s="9" t="s">
        <v>309</v>
      </c>
      <c r="E217" s="10">
        <v>380650</v>
      </c>
      <c r="F217" s="10">
        <v>1650</v>
      </c>
      <c r="G217" s="11"/>
      <c r="H217" s="10">
        <v>27065</v>
      </c>
      <c r="I217" s="10">
        <v>3520</v>
      </c>
      <c r="J217" s="11"/>
      <c r="K217" s="11"/>
      <c r="L217" s="11">
        <v>0</v>
      </c>
      <c r="M217" s="11"/>
      <c r="N217" s="11">
        <v>-50000</v>
      </c>
      <c r="O217" s="11"/>
    </row>
    <row r="218" spans="1:15" ht="14.45" x14ac:dyDescent="0.3">
      <c r="A218" s="9" t="s">
        <v>2261</v>
      </c>
      <c r="B218" s="9" t="s">
        <v>5080</v>
      </c>
      <c r="C218" s="9" t="s">
        <v>979</v>
      </c>
      <c r="D218" s="9" t="s">
        <v>310</v>
      </c>
      <c r="E218" s="10">
        <v>117020</v>
      </c>
      <c r="F218" s="11"/>
      <c r="G218" s="11"/>
      <c r="H218" s="10">
        <v>14420</v>
      </c>
      <c r="I218" s="10">
        <v>2230</v>
      </c>
      <c r="J218" s="11"/>
      <c r="K218" s="11"/>
      <c r="L218" s="11">
        <v>0</v>
      </c>
      <c r="M218" s="11"/>
      <c r="N218" s="11">
        <v>0</v>
      </c>
      <c r="O218" s="11"/>
    </row>
    <row r="219" spans="1:15" ht="14.45" x14ac:dyDescent="0.3">
      <c r="A219" s="9" t="s">
        <v>2267</v>
      </c>
      <c r="B219" s="9" t="s">
        <v>5080</v>
      </c>
      <c r="C219" s="9" t="s">
        <v>979</v>
      </c>
      <c r="D219" s="9" t="s">
        <v>311</v>
      </c>
      <c r="E219" s="10">
        <v>0</v>
      </c>
      <c r="F219" s="11"/>
      <c r="G219" s="11"/>
      <c r="H219" s="10">
        <v>-10</v>
      </c>
      <c r="I219" s="11"/>
      <c r="J219" s="11"/>
      <c r="K219" s="11"/>
      <c r="L219" s="11">
        <v>0</v>
      </c>
      <c r="M219" s="11"/>
      <c r="N219" s="11">
        <v>0</v>
      </c>
      <c r="O219" s="11"/>
    </row>
    <row r="220" spans="1:15" ht="14.45" x14ac:dyDescent="0.3">
      <c r="A220" s="9" t="s">
        <v>2268</v>
      </c>
      <c r="B220" s="9" t="s">
        <v>5080</v>
      </c>
      <c r="C220" s="9" t="s">
        <v>979</v>
      </c>
      <c r="D220" s="9" t="s">
        <v>312</v>
      </c>
      <c r="E220" s="10">
        <v>2182610</v>
      </c>
      <c r="F220" s="10">
        <v>2650</v>
      </c>
      <c r="G220" s="10">
        <v>109060</v>
      </c>
      <c r="H220" s="10">
        <v>692400</v>
      </c>
      <c r="I220" s="10">
        <v>61860</v>
      </c>
      <c r="J220" s="11"/>
      <c r="K220" s="11"/>
      <c r="L220" s="11">
        <v>0</v>
      </c>
      <c r="M220" s="10">
        <v>218320</v>
      </c>
      <c r="N220" s="11">
        <v>-797270</v>
      </c>
      <c r="O220" s="11"/>
    </row>
    <row r="221" spans="1:15" ht="14.45" x14ac:dyDescent="0.3">
      <c r="A221" s="9" t="s">
        <v>4809</v>
      </c>
      <c r="B221" s="9" t="s">
        <v>5080</v>
      </c>
      <c r="C221" s="9" t="s">
        <v>979</v>
      </c>
      <c r="D221" s="9" t="s">
        <v>313</v>
      </c>
      <c r="E221" s="11"/>
      <c r="F221" s="11"/>
      <c r="G221" s="11"/>
      <c r="H221" s="10">
        <v>490</v>
      </c>
      <c r="I221" s="11"/>
      <c r="J221" s="11"/>
      <c r="K221" s="11"/>
      <c r="L221" s="11">
        <v>0</v>
      </c>
      <c r="M221" s="11"/>
      <c r="N221" s="11">
        <v>0</v>
      </c>
      <c r="O221" s="11"/>
    </row>
    <row r="222" spans="1:15" ht="14.45" x14ac:dyDescent="0.3">
      <c r="A222" s="9" t="s">
        <v>2293</v>
      </c>
      <c r="B222" s="9" t="s">
        <v>5080</v>
      </c>
      <c r="C222" s="9" t="s">
        <v>979</v>
      </c>
      <c r="D222" s="9" t="s">
        <v>314</v>
      </c>
      <c r="E222" s="11"/>
      <c r="F222" s="11"/>
      <c r="G222" s="11"/>
      <c r="H222" s="11"/>
      <c r="I222" s="11"/>
      <c r="J222" s="10">
        <v>1790315</v>
      </c>
      <c r="K222" s="11"/>
      <c r="L222" s="11">
        <v>0</v>
      </c>
      <c r="M222" s="11"/>
      <c r="N222" s="11">
        <v>-120000</v>
      </c>
      <c r="O222" s="11"/>
    </row>
    <row r="223" spans="1:15" ht="14.45" x14ac:dyDescent="0.3">
      <c r="A223" s="9" t="s">
        <v>2294</v>
      </c>
      <c r="B223" s="9" t="s">
        <v>5080</v>
      </c>
      <c r="C223" s="9" t="s">
        <v>979</v>
      </c>
      <c r="D223" s="9" t="s">
        <v>315</v>
      </c>
      <c r="E223" s="10">
        <v>46490</v>
      </c>
      <c r="F223" s="11"/>
      <c r="G223" s="11"/>
      <c r="H223" s="10">
        <v>200</v>
      </c>
      <c r="I223" s="10">
        <v>14650</v>
      </c>
      <c r="J223" s="11"/>
      <c r="K223" s="11"/>
      <c r="L223" s="11">
        <v>0</v>
      </c>
      <c r="M223" s="11"/>
      <c r="N223" s="11">
        <v>-16380</v>
      </c>
      <c r="O223" s="11"/>
    </row>
    <row r="224" spans="1:15" ht="14.45" x14ac:dyDescent="0.3">
      <c r="A224" s="9" t="s">
        <v>2295</v>
      </c>
      <c r="B224" s="9" t="s">
        <v>5080</v>
      </c>
      <c r="C224" s="9" t="s">
        <v>979</v>
      </c>
      <c r="D224" s="9" t="s">
        <v>316</v>
      </c>
      <c r="E224" s="10">
        <v>58200</v>
      </c>
      <c r="F224" s="11"/>
      <c r="G224" s="11"/>
      <c r="H224" s="10">
        <v>16120</v>
      </c>
      <c r="I224" s="10">
        <v>2710</v>
      </c>
      <c r="J224" s="11"/>
      <c r="K224" s="11"/>
      <c r="L224" s="11">
        <v>0</v>
      </c>
      <c r="M224" s="11"/>
      <c r="N224" s="11">
        <v>-10280</v>
      </c>
      <c r="O224" s="11"/>
    </row>
    <row r="225" spans="1:15" ht="14.45" x14ac:dyDescent="0.3">
      <c r="A225" s="9" t="s">
        <v>2296</v>
      </c>
      <c r="B225" s="9" t="s">
        <v>5080</v>
      </c>
      <c r="C225" s="9" t="s">
        <v>979</v>
      </c>
      <c r="D225" s="9" t="s">
        <v>317</v>
      </c>
      <c r="E225" s="10">
        <v>281880</v>
      </c>
      <c r="F225" s="10">
        <v>860</v>
      </c>
      <c r="G225" s="10">
        <v>7640</v>
      </c>
      <c r="H225" s="10">
        <v>13850</v>
      </c>
      <c r="I225" s="10">
        <v>660</v>
      </c>
      <c r="J225" s="11"/>
      <c r="K225" s="11"/>
      <c r="L225" s="11">
        <v>0</v>
      </c>
      <c r="M225" s="11"/>
      <c r="N225" s="11">
        <v>0</v>
      </c>
      <c r="O225" s="11"/>
    </row>
    <row r="226" spans="1:15" ht="14.45" x14ac:dyDescent="0.3">
      <c r="A226" s="9" t="s">
        <v>2297</v>
      </c>
      <c r="B226" s="9" t="s">
        <v>5080</v>
      </c>
      <c r="C226" s="9" t="s">
        <v>979</v>
      </c>
      <c r="D226" s="9" t="s">
        <v>318</v>
      </c>
      <c r="E226" s="10">
        <v>70430</v>
      </c>
      <c r="F226" s="11"/>
      <c r="G226" s="11"/>
      <c r="H226" s="10">
        <v>1720</v>
      </c>
      <c r="I226" s="10">
        <v>37550</v>
      </c>
      <c r="J226" s="11"/>
      <c r="K226" s="11"/>
      <c r="L226" s="11">
        <v>0</v>
      </c>
      <c r="M226" s="11"/>
      <c r="N226" s="11">
        <v>-78300</v>
      </c>
      <c r="O226" s="11"/>
    </row>
    <row r="227" spans="1:15" ht="14.45" x14ac:dyDescent="0.3">
      <c r="A227" s="9" t="s">
        <v>2304</v>
      </c>
      <c r="B227" s="9" t="s">
        <v>5080</v>
      </c>
      <c r="C227" s="9" t="s">
        <v>979</v>
      </c>
      <c r="D227" s="9" t="s">
        <v>319</v>
      </c>
      <c r="E227" s="11"/>
      <c r="F227" s="11"/>
      <c r="G227" s="11"/>
      <c r="H227" s="10">
        <v>231850</v>
      </c>
      <c r="I227" s="11"/>
      <c r="J227" s="11"/>
      <c r="K227" s="11"/>
      <c r="L227" s="11">
        <v>0</v>
      </c>
      <c r="M227" s="11"/>
      <c r="N227" s="11">
        <v>-65530</v>
      </c>
      <c r="O227" s="11"/>
    </row>
    <row r="228" spans="1:15" ht="14.45" x14ac:dyDescent="0.3">
      <c r="A228" s="9" t="s">
        <v>2305</v>
      </c>
      <c r="B228" s="9" t="s">
        <v>5080</v>
      </c>
      <c r="C228" s="9" t="s">
        <v>979</v>
      </c>
      <c r="D228" s="9" t="s">
        <v>320</v>
      </c>
      <c r="E228" s="11"/>
      <c r="F228" s="11"/>
      <c r="G228" s="11"/>
      <c r="H228" s="10">
        <v>-90</v>
      </c>
      <c r="I228" s="10">
        <v>0</v>
      </c>
      <c r="J228" s="11"/>
      <c r="K228" s="11"/>
      <c r="L228" s="11">
        <v>0</v>
      </c>
      <c r="M228" s="11"/>
      <c r="N228" s="11">
        <v>0</v>
      </c>
      <c r="O228" s="11"/>
    </row>
    <row r="229" spans="1:15" ht="14.45" x14ac:dyDescent="0.3">
      <c r="A229" s="9" t="s">
        <v>2308</v>
      </c>
      <c r="B229" s="9" t="s">
        <v>5080</v>
      </c>
      <c r="C229" s="9" t="s">
        <v>979</v>
      </c>
      <c r="D229" s="9" t="s">
        <v>321</v>
      </c>
      <c r="E229" s="10">
        <v>186650</v>
      </c>
      <c r="F229" s="11"/>
      <c r="G229" s="10">
        <v>17170</v>
      </c>
      <c r="H229" s="10">
        <v>330</v>
      </c>
      <c r="I229" s="11"/>
      <c r="J229" s="11"/>
      <c r="K229" s="11"/>
      <c r="L229" s="11">
        <v>0</v>
      </c>
      <c r="M229" s="10">
        <v>45990</v>
      </c>
      <c r="N229" s="11">
        <v>-57580</v>
      </c>
      <c r="O229" s="11"/>
    </row>
    <row r="230" spans="1:15" ht="14.45" x14ac:dyDescent="0.3">
      <c r="A230" s="9" t="s">
        <v>2309</v>
      </c>
      <c r="B230" s="9" t="s">
        <v>5080</v>
      </c>
      <c r="C230" s="9" t="s">
        <v>979</v>
      </c>
      <c r="D230" s="9" t="s">
        <v>322</v>
      </c>
      <c r="E230" s="10">
        <v>51460</v>
      </c>
      <c r="F230" s="11"/>
      <c r="G230" s="10">
        <v>1920</v>
      </c>
      <c r="H230" s="10">
        <v>960</v>
      </c>
      <c r="I230" s="10">
        <v>9190</v>
      </c>
      <c r="J230" s="11"/>
      <c r="K230" s="11"/>
      <c r="L230" s="11">
        <v>0</v>
      </c>
      <c r="M230" s="11"/>
      <c r="N230" s="11">
        <v>0</v>
      </c>
      <c r="O230" s="11"/>
    </row>
    <row r="231" spans="1:15" ht="14.45" x14ac:dyDescent="0.3">
      <c r="A231" s="9" t="s">
        <v>2310</v>
      </c>
      <c r="B231" s="9" t="s">
        <v>5080</v>
      </c>
      <c r="C231" s="9" t="s">
        <v>979</v>
      </c>
      <c r="D231" s="9" t="s">
        <v>323</v>
      </c>
      <c r="E231" s="10">
        <v>212640</v>
      </c>
      <c r="F231" s="11"/>
      <c r="G231" s="10">
        <v>54360</v>
      </c>
      <c r="H231" s="10">
        <v>390</v>
      </c>
      <c r="I231" s="10">
        <v>13150</v>
      </c>
      <c r="J231" s="11"/>
      <c r="K231" s="11"/>
      <c r="L231" s="11">
        <v>0</v>
      </c>
      <c r="M231" s="11"/>
      <c r="N231" s="11">
        <v>-81900</v>
      </c>
      <c r="O231" s="11"/>
    </row>
    <row r="232" spans="1:15" ht="14.45" x14ac:dyDescent="0.3">
      <c r="A232" s="9" t="s">
        <v>2311</v>
      </c>
      <c r="B232" s="9" t="s">
        <v>5080</v>
      </c>
      <c r="C232" s="9" t="s">
        <v>979</v>
      </c>
      <c r="D232" s="9" t="s">
        <v>324</v>
      </c>
      <c r="E232" s="10">
        <v>378280</v>
      </c>
      <c r="F232" s="11"/>
      <c r="G232" s="10">
        <v>20200</v>
      </c>
      <c r="H232" s="10">
        <v>3110</v>
      </c>
      <c r="I232" s="10">
        <v>21390</v>
      </c>
      <c r="J232" s="11"/>
      <c r="K232" s="11"/>
      <c r="L232" s="11">
        <v>0</v>
      </c>
      <c r="M232" s="10">
        <v>76150</v>
      </c>
      <c r="N232" s="11">
        <v>-232190</v>
      </c>
      <c r="O232" s="11"/>
    </row>
    <row r="233" spans="1:15" ht="14.45" x14ac:dyDescent="0.3">
      <c r="A233" s="9" t="s">
        <v>2315</v>
      </c>
      <c r="B233" s="9" t="s">
        <v>5080</v>
      </c>
      <c r="C233" s="9" t="s">
        <v>979</v>
      </c>
      <c r="D233" s="9" t="s">
        <v>325</v>
      </c>
      <c r="E233" s="10">
        <v>96640</v>
      </c>
      <c r="F233" s="11"/>
      <c r="G233" s="11"/>
      <c r="H233" s="10">
        <v>2720</v>
      </c>
      <c r="I233" s="10">
        <v>6270</v>
      </c>
      <c r="J233" s="10">
        <v>379740</v>
      </c>
      <c r="K233" s="10">
        <v>40000</v>
      </c>
      <c r="L233" s="11">
        <v>0</v>
      </c>
      <c r="M233" s="11"/>
      <c r="N233" s="11">
        <v>-302440</v>
      </c>
      <c r="O233" s="11"/>
    </row>
    <row r="234" spans="1:15" ht="14.45" x14ac:dyDescent="0.3">
      <c r="A234" s="9" t="s">
        <v>2324</v>
      </c>
      <c r="B234" s="9" t="s">
        <v>5080</v>
      </c>
      <c r="C234" s="9" t="s">
        <v>979</v>
      </c>
      <c r="D234" s="9" t="s">
        <v>326</v>
      </c>
      <c r="E234" s="10">
        <v>445510</v>
      </c>
      <c r="F234" s="11"/>
      <c r="G234" s="10">
        <v>42310</v>
      </c>
      <c r="H234" s="10">
        <v>980</v>
      </c>
      <c r="I234" s="10">
        <v>29860</v>
      </c>
      <c r="J234" s="11"/>
      <c r="K234" s="11"/>
      <c r="L234" s="11">
        <v>0</v>
      </c>
      <c r="M234" s="11"/>
      <c r="N234" s="11">
        <v>-48820</v>
      </c>
      <c r="O234" s="11"/>
    </row>
    <row r="235" spans="1:15" ht="14.45" x14ac:dyDescent="0.3">
      <c r="A235" s="9" t="s">
        <v>2325</v>
      </c>
      <c r="B235" s="9" t="s">
        <v>5080</v>
      </c>
      <c r="C235" s="9" t="s">
        <v>979</v>
      </c>
      <c r="D235" s="9" t="s">
        <v>327</v>
      </c>
      <c r="E235" s="11"/>
      <c r="F235" s="11"/>
      <c r="G235" s="11"/>
      <c r="H235" s="11"/>
      <c r="I235" s="10">
        <v>0</v>
      </c>
      <c r="J235" s="11"/>
      <c r="K235" s="11"/>
      <c r="L235" s="11">
        <v>0</v>
      </c>
      <c r="M235" s="11"/>
      <c r="N235" s="11">
        <v>0</v>
      </c>
      <c r="O235" s="11"/>
    </row>
    <row r="236" spans="1:15" ht="14.45" x14ac:dyDescent="0.3">
      <c r="A236" s="9" t="s">
        <v>2326</v>
      </c>
      <c r="B236" s="9" t="s">
        <v>5080</v>
      </c>
      <c r="C236" s="9" t="s">
        <v>979</v>
      </c>
      <c r="D236" s="9" t="s">
        <v>328</v>
      </c>
      <c r="E236" s="11"/>
      <c r="F236" s="11"/>
      <c r="G236" s="11"/>
      <c r="H236" s="11"/>
      <c r="I236" s="11"/>
      <c r="J236" s="11"/>
      <c r="K236" s="11"/>
      <c r="L236" s="11">
        <v>0</v>
      </c>
      <c r="M236" s="10">
        <v>63050</v>
      </c>
      <c r="N236" s="11">
        <v>0</v>
      </c>
      <c r="O236" s="11"/>
    </row>
    <row r="237" spans="1:15" ht="14.45" x14ac:dyDescent="0.3">
      <c r="A237" s="9" t="s">
        <v>2355</v>
      </c>
      <c r="B237" s="9" t="s">
        <v>1017</v>
      </c>
      <c r="C237" s="9" t="s">
        <v>1005</v>
      </c>
      <c r="D237" s="9" t="s">
        <v>329</v>
      </c>
      <c r="E237" s="11"/>
      <c r="F237" s="11"/>
      <c r="G237" s="11"/>
      <c r="H237" s="10">
        <v>240</v>
      </c>
      <c r="I237" s="10">
        <v>2869</v>
      </c>
      <c r="J237" s="11"/>
      <c r="K237" s="11"/>
      <c r="L237" s="11">
        <v>0</v>
      </c>
      <c r="M237" s="11"/>
      <c r="N237" s="11">
        <v>0</v>
      </c>
      <c r="O237" s="11"/>
    </row>
    <row r="238" spans="1:15" ht="14.45" x14ac:dyDescent="0.3">
      <c r="A238" s="9" t="s">
        <v>2356</v>
      </c>
      <c r="B238" s="9" t="s">
        <v>1017</v>
      </c>
      <c r="C238" s="9" t="s">
        <v>1005</v>
      </c>
      <c r="D238" s="9" t="s">
        <v>330</v>
      </c>
      <c r="E238" s="10">
        <v>113530</v>
      </c>
      <c r="F238" s="11"/>
      <c r="G238" s="11"/>
      <c r="H238" s="10">
        <v>340</v>
      </c>
      <c r="I238" s="11"/>
      <c r="J238" s="11"/>
      <c r="K238" s="11"/>
      <c r="L238" s="11">
        <v>0</v>
      </c>
      <c r="M238" s="11"/>
      <c r="N238" s="11">
        <v>0</v>
      </c>
      <c r="O238" s="11"/>
    </row>
    <row r="239" spans="1:15" ht="14.45" x14ac:dyDescent="0.3">
      <c r="A239" s="9" t="s">
        <v>2357</v>
      </c>
      <c r="B239" s="9" t="s">
        <v>1017</v>
      </c>
      <c r="C239" s="9" t="s">
        <v>1005</v>
      </c>
      <c r="D239" s="9" t="s">
        <v>331</v>
      </c>
      <c r="E239" s="10">
        <v>48280</v>
      </c>
      <c r="F239" s="11"/>
      <c r="G239" s="11"/>
      <c r="H239" s="11"/>
      <c r="I239" s="11"/>
      <c r="J239" s="11"/>
      <c r="K239" s="11"/>
      <c r="L239" s="11">
        <v>0</v>
      </c>
      <c r="M239" s="11"/>
      <c r="N239" s="11">
        <v>0</v>
      </c>
      <c r="O239" s="11"/>
    </row>
    <row r="240" spans="1:15" ht="14.45" x14ac:dyDescent="0.3">
      <c r="A240" s="9" t="s">
        <v>2358</v>
      </c>
      <c r="B240" s="9" t="s">
        <v>1017</v>
      </c>
      <c r="C240" s="9" t="s">
        <v>1005</v>
      </c>
      <c r="D240" s="9" t="s">
        <v>332</v>
      </c>
      <c r="E240" s="10">
        <v>241050</v>
      </c>
      <c r="F240" s="10">
        <v>50</v>
      </c>
      <c r="G240" s="11"/>
      <c r="H240" s="10">
        <v>4010</v>
      </c>
      <c r="I240" s="10">
        <v>1990</v>
      </c>
      <c r="J240" s="11"/>
      <c r="K240" s="11"/>
      <c r="L240" s="11">
        <v>0</v>
      </c>
      <c r="M240" s="11"/>
      <c r="N240" s="11">
        <v>-126630</v>
      </c>
      <c r="O240" s="11"/>
    </row>
    <row r="241" spans="1:15" ht="14.45" x14ac:dyDescent="0.3">
      <c r="A241" s="9" t="s">
        <v>2359</v>
      </c>
      <c r="B241" s="9" t="s">
        <v>1017</v>
      </c>
      <c r="C241" s="9" t="s">
        <v>1005</v>
      </c>
      <c r="D241" s="9" t="s">
        <v>333</v>
      </c>
      <c r="E241" s="10">
        <v>41780</v>
      </c>
      <c r="F241" s="11"/>
      <c r="G241" s="10">
        <v>111000</v>
      </c>
      <c r="H241" s="10">
        <v>2040</v>
      </c>
      <c r="I241" s="10">
        <v>12540</v>
      </c>
      <c r="J241" s="11"/>
      <c r="K241" s="11"/>
      <c r="L241" s="11">
        <v>0</v>
      </c>
      <c r="M241" s="11"/>
      <c r="N241" s="11">
        <v>-221660</v>
      </c>
      <c r="O241" s="11"/>
    </row>
    <row r="242" spans="1:15" ht="14.45" x14ac:dyDescent="0.3">
      <c r="A242" s="9" t="s">
        <v>2360</v>
      </c>
      <c r="B242" s="9" t="s">
        <v>1017</v>
      </c>
      <c r="C242" s="9" t="s">
        <v>1005</v>
      </c>
      <c r="D242" s="9" t="s">
        <v>334</v>
      </c>
      <c r="E242" s="10">
        <v>317570</v>
      </c>
      <c r="F242" s="10">
        <v>950</v>
      </c>
      <c r="G242" s="10">
        <v>13120</v>
      </c>
      <c r="H242" s="10">
        <v>420</v>
      </c>
      <c r="I242" s="10">
        <v>16200</v>
      </c>
      <c r="J242" s="11"/>
      <c r="K242" s="11"/>
      <c r="L242" s="11">
        <v>0</v>
      </c>
      <c r="M242" s="11"/>
      <c r="N242" s="11">
        <v>-2020</v>
      </c>
      <c r="O242" s="11"/>
    </row>
    <row r="243" spans="1:15" ht="14.45" x14ac:dyDescent="0.3">
      <c r="A243" s="9" t="s">
        <v>2361</v>
      </c>
      <c r="B243" s="9" t="s">
        <v>1017</v>
      </c>
      <c r="C243" s="9" t="s">
        <v>1005</v>
      </c>
      <c r="D243" s="9" t="s">
        <v>335</v>
      </c>
      <c r="E243" s="11"/>
      <c r="F243" s="11"/>
      <c r="G243" s="11"/>
      <c r="H243" s="11"/>
      <c r="I243" s="10">
        <v>2120</v>
      </c>
      <c r="J243" s="11"/>
      <c r="K243" s="11"/>
      <c r="L243" s="11">
        <v>0</v>
      </c>
      <c r="M243" s="11"/>
      <c r="N243" s="11">
        <v>0</v>
      </c>
      <c r="O243" s="11"/>
    </row>
    <row r="244" spans="1:15" ht="14.45" x14ac:dyDescent="0.3">
      <c r="A244" s="9" t="s">
        <v>2362</v>
      </c>
      <c r="B244" s="9" t="s">
        <v>1017</v>
      </c>
      <c r="C244" s="9" t="s">
        <v>1005</v>
      </c>
      <c r="D244" s="9" t="s">
        <v>336</v>
      </c>
      <c r="E244" s="10">
        <v>259100</v>
      </c>
      <c r="F244" s="10">
        <v>150</v>
      </c>
      <c r="G244" s="11"/>
      <c r="H244" s="10">
        <v>3170</v>
      </c>
      <c r="I244" s="10">
        <v>37550</v>
      </c>
      <c r="J244" s="11"/>
      <c r="K244" s="11"/>
      <c r="L244" s="11">
        <v>0</v>
      </c>
      <c r="M244" s="11"/>
      <c r="N244" s="11">
        <v>-197820</v>
      </c>
      <c r="O244" s="11"/>
    </row>
    <row r="245" spans="1:15" ht="14.45" x14ac:dyDescent="0.3">
      <c r="A245" s="9" t="s">
        <v>2363</v>
      </c>
      <c r="B245" s="9" t="s">
        <v>1017</v>
      </c>
      <c r="C245" s="9" t="s">
        <v>1005</v>
      </c>
      <c r="D245" s="9" t="s">
        <v>337</v>
      </c>
      <c r="E245" s="10">
        <v>124190</v>
      </c>
      <c r="F245" s="10">
        <v>110</v>
      </c>
      <c r="G245" s="11"/>
      <c r="H245" s="10">
        <v>16540</v>
      </c>
      <c r="I245" s="10">
        <v>41830</v>
      </c>
      <c r="J245" s="11"/>
      <c r="K245" s="11"/>
      <c r="L245" s="11">
        <v>0</v>
      </c>
      <c r="M245" s="11"/>
      <c r="N245" s="11">
        <v>-112340</v>
      </c>
      <c r="O245" s="11"/>
    </row>
    <row r="246" spans="1:15" ht="14.45" x14ac:dyDescent="0.3">
      <c r="A246" s="9" t="s">
        <v>2365</v>
      </c>
      <c r="B246" s="9" t="s">
        <v>1017</v>
      </c>
      <c r="C246" s="9" t="s">
        <v>1005</v>
      </c>
      <c r="D246" s="9" t="s">
        <v>339</v>
      </c>
      <c r="E246" s="11"/>
      <c r="F246" s="11"/>
      <c r="G246" s="11"/>
      <c r="H246" s="11"/>
      <c r="I246" s="11"/>
      <c r="J246" s="11"/>
      <c r="K246" s="11"/>
      <c r="L246" s="11">
        <v>0</v>
      </c>
      <c r="M246" s="11"/>
      <c r="N246" s="11">
        <v>0</v>
      </c>
      <c r="O246" s="11"/>
    </row>
    <row r="247" spans="1:15" ht="14.45" x14ac:dyDescent="0.3">
      <c r="A247" s="9" t="s">
        <v>2366</v>
      </c>
      <c r="B247" s="9" t="s">
        <v>1017</v>
      </c>
      <c r="C247" s="9" t="s">
        <v>1005</v>
      </c>
      <c r="D247" s="9" t="s">
        <v>340</v>
      </c>
      <c r="E247" s="10">
        <v>103705</v>
      </c>
      <c r="F247" s="10">
        <v>20</v>
      </c>
      <c r="G247" s="11"/>
      <c r="H247" s="10">
        <v>870</v>
      </c>
      <c r="I247" s="10">
        <v>40690</v>
      </c>
      <c r="J247" s="11"/>
      <c r="K247" s="11"/>
      <c r="L247" s="11">
        <v>-10</v>
      </c>
      <c r="M247" s="11"/>
      <c r="N247" s="11">
        <v>-54290</v>
      </c>
      <c r="O247" s="11"/>
    </row>
    <row r="248" spans="1:15" ht="14.45" x14ac:dyDescent="0.3">
      <c r="A248" s="9" t="s">
        <v>2369</v>
      </c>
      <c r="B248" s="9" t="s">
        <v>1017</v>
      </c>
      <c r="C248" s="9" t="s">
        <v>1005</v>
      </c>
      <c r="D248" s="9" t="s">
        <v>341</v>
      </c>
      <c r="E248" s="11"/>
      <c r="F248" s="11"/>
      <c r="G248" s="10">
        <v>680</v>
      </c>
      <c r="H248" s="11"/>
      <c r="I248" s="11"/>
      <c r="J248" s="11"/>
      <c r="K248" s="11"/>
      <c r="L248" s="11">
        <v>0</v>
      </c>
      <c r="M248" s="11"/>
      <c r="N248" s="11">
        <v>-2530</v>
      </c>
      <c r="O248" s="11"/>
    </row>
    <row r="249" spans="1:15" ht="14.45" x14ac:dyDescent="0.3">
      <c r="A249" s="9" t="s">
        <v>2370</v>
      </c>
      <c r="B249" s="9" t="s">
        <v>1017</v>
      </c>
      <c r="C249" s="9" t="s">
        <v>1005</v>
      </c>
      <c r="D249" s="9" t="s">
        <v>343</v>
      </c>
      <c r="E249" s="10">
        <v>73360</v>
      </c>
      <c r="F249" s="10">
        <v>1000</v>
      </c>
      <c r="G249" s="10">
        <v>6060</v>
      </c>
      <c r="H249" s="10">
        <v>800</v>
      </c>
      <c r="I249" s="10">
        <v>22450</v>
      </c>
      <c r="J249" s="11"/>
      <c r="K249" s="11"/>
      <c r="L249" s="11">
        <v>0</v>
      </c>
      <c r="M249" s="11"/>
      <c r="N249" s="11">
        <v>-24000</v>
      </c>
      <c r="O249" s="11"/>
    </row>
    <row r="250" spans="1:15" ht="14.45" x14ac:dyDescent="0.3">
      <c r="A250" s="9" t="s">
        <v>3025</v>
      </c>
      <c r="B250" s="9" t="s">
        <v>1017</v>
      </c>
      <c r="C250" s="9" t="s">
        <v>1005</v>
      </c>
      <c r="D250" s="9" t="s">
        <v>344</v>
      </c>
      <c r="E250" s="11"/>
      <c r="F250" s="11"/>
      <c r="G250" s="10">
        <v>3330</v>
      </c>
      <c r="H250" s="11"/>
      <c r="I250" s="10">
        <v>60</v>
      </c>
      <c r="J250" s="11"/>
      <c r="K250" s="11"/>
      <c r="L250" s="11">
        <v>0</v>
      </c>
      <c r="M250" s="10">
        <v>15440</v>
      </c>
      <c r="N250" s="11">
        <v>-18310</v>
      </c>
      <c r="O250" s="11"/>
    </row>
    <row r="251" spans="1:15" ht="14.45" x14ac:dyDescent="0.3">
      <c r="A251" s="9" t="s">
        <v>3856</v>
      </c>
      <c r="B251" s="9" t="s">
        <v>1017</v>
      </c>
      <c r="C251" s="9" t="s">
        <v>1005</v>
      </c>
      <c r="D251" s="9" t="s">
        <v>345</v>
      </c>
      <c r="E251" s="10">
        <v>358330</v>
      </c>
      <c r="F251" s="10">
        <v>1320</v>
      </c>
      <c r="G251" s="10">
        <v>48590</v>
      </c>
      <c r="H251" s="10">
        <v>2120</v>
      </c>
      <c r="I251" s="10">
        <v>20460</v>
      </c>
      <c r="J251" s="11"/>
      <c r="K251" s="11"/>
      <c r="L251" s="11">
        <v>0</v>
      </c>
      <c r="M251" s="10">
        <v>35390</v>
      </c>
      <c r="N251" s="11">
        <v>-388400</v>
      </c>
      <c r="O251" s="11"/>
    </row>
    <row r="252" spans="1:15" ht="14.45" x14ac:dyDescent="0.3">
      <c r="A252" s="9" t="s">
        <v>2371</v>
      </c>
      <c r="B252" s="9" t="s">
        <v>1017</v>
      </c>
      <c r="C252" s="9" t="s">
        <v>1005</v>
      </c>
      <c r="D252" s="9" t="s">
        <v>347</v>
      </c>
      <c r="E252" s="11"/>
      <c r="F252" s="11"/>
      <c r="G252" s="10">
        <v>5720</v>
      </c>
      <c r="H252" s="11"/>
      <c r="I252" s="11"/>
      <c r="J252" s="11"/>
      <c r="K252" s="11"/>
      <c r="L252" s="11">
        <v>0</v>
      </c>
      <c r="M252" s="11"/>
      <c r="N252" s="11">
        <v>-32630</v>
      </c>
      <c r="O252" s="11"/>
    </row>
    <row r="253" spans="1:15" ht="14.45" x14ac:dyDescent="0.3">
      <c r="A253" s="9" t="s">
        <v>4435</v>
      </c>
      <c r="B253" s="9" t="s">
        <v>1017</v>
      </c>
      <c r="C253" s="9" t="s">
        <v>1005</v>
      </c>
      <c r="D253" s="9" t="s">
        <v>348</v>
      </c>
      <c r="E253" s="11"/>
      <c r="F253" s="11"/>
      <c r="G253" s="10">
        <v>20770</v>
      </c>
      <c r="H253" s="11"/>
      <c r="I253" s="10">
        <v>360</v>
      </c>
      <c r="J253" s="11"/>
      <c r="K253" s="11"/>
      <c r="L253" s="11">
        <v>0</v>
      </c>
      <c r="M253" s="11"/>
      <c r="N253" s="11">
        <v>0</v>
      </c>
      <c r="O253" s="11"/>
    </row>
    <row r="254" spans="1:15" ht="14.45" x14ac:dyDescent="0.3">
      <c r="A254" s="9" t="s">
        <v>2682</v>
      </c>
      <c r="B254" s="9" t="s">
        <v>1017</v>
      </c>
      <c r="C254" s="9" t="s">
        <v>1005</v>
      </c>
      <c r="D254" s="9" t="s">
        <v>349</v>
      </c>
      <c r="E254" s="10">
        <v>134260</v>
      </c>
      <c r="F254" s="11"/>
      <c r="G254" s="11"/>
      <c r="H254" s="10">
        <v>40</v>
      </c>
      <c r="I254" s="11"/>
      <c r="J254" s="11"/>
      <c r="K254" s="11"/>
      <c r="L254" s="11">
        <v>0</v>
      </c>
      <c r="M254" s="11"/>
      <c r="N254" s="11">
        <v>0</v>
      </c>
      <c r="O254" s="11"/>
    </row>
    <row r="255" spans="1:15" ht="14.45" x14ac:dyDescent="0.3">
      <c r="A255" s="9" t="s">
        <v>3658</v>
      </c>
      <c r="B255" s="9" t="s">
        <v>1017</v>
      </c>
      <c r="C255" s="9" t="s">
        <v>1005</v>
      </c>
      <c r="D255" s="9" t="s">
        <v>350</v>
      </c>
      <c r="E255" s="11"/>
      <c r="F255" s="11"/>
      <c r="G255" s="11"/>
      <c r="H255" s="11"/>
      <c r="I255" s="11"/>
      <c r="J255" s="11"/>
      <c r="K255" s="11"/>
      <c r="L255" s="11">
        <v>0</v>
      </c>
      <c r="M255" s="11"/>
      <c r="N255" s="11">
        <v>0</v>
      </c>
      <c r="O255" s="11"/>
    </row>
    <row r="256" spans="1:15" ht="14.45" x14ac:dyDescent="0.3">
      <c r="A256" s="9" t="s">
        <v>2373</v>
      </c>
      <c r="B256" s="9" t="s">
        <v>1017</v>
      </c>
      <c r="C256" s="9" t="s">
        <v>976</v>
      </c>
      <c r="D256" s="9" t="s">
        <v>353</v>
      </c>
      <c r="E256" s="10">
        <v>2008569</v>
      </c>
      <c r="F256" s="11"/>
      <c r="G256" s="11"/>
      <c r="H256" s="10">
        <v>9340</v>
      </c>
      <c r="I256" s="10">
        <v>7560</v>
      </c>
      <c r="J256" s="11"/>
      <c r="K256" s="11"/>
      <c r="L256" s="11">
        <v>0</v>
      </c>
      <c r="M256" s="11"/>
      <c r="N256" s="11">
        <v>0</v>
      </c>
      <c r="O256" s="11"/>
    </row>
    <row r="257" spans="1:15" ht="14.45" x14ac:dyDescent="0.3">
      <c r="A257" s="9" t="s">
        <v>2374</v>
      </c>
      <c r="B257" s="9" t="s">
        <v>1017</v>
      </c>
      <c r="C257" s="9" t="s">
        <v>976</v>
      </c>
      <c r="D257" s="9" t="s">
        <v>354</v>
      </c>
      <c r="E257" s="10">
        <v>342220</v>
      </c>
      <c r="F257" s="11"/>
      <c r="G257" s="11"/>
      <c r="H257" s="10">
        <v>20</v>
      </c>
      <c r="I257" s="11"/>
      <c r="J257" s="11"/>
      <c r="K257" s="11"/>
      <c r="L257" s="11">
        <v>0</v>
      </c>
      <c r="M257" s="11"/>
      <c r="N257" s="11">
        <v>0</v>
      </c>
      <c r="O257" s="11"/>
    </row>
    <row r="258" spans="1:15" ht="14.45" x14ac:dyDescent="0.3">
      <c r="A258" s="9" t="s">
        <v>2375</v>
      </c>
      <c r="B258" s="9" t="s">
        <v>1017</v>
      </c>
      <c r="C258" s="9" t="s">
        <v>976</v>
      </c>
      <c r="D258" s="9" t="s">
        <v>355</v>
      </c>
      <c r="E258" s="11"/>
      <c r="F258" s="11"/>
      <c r="G258" s="11"/>
      <c r="H258" s="10">
        <v>-30</v>
      </c>
      <c r="I258" s="11"/>
      <c r="J258" s="11"/>
      <c r="K258" s="11"/>
      <c r="L258" s="11">
        <v>0</v>
      </c>
      <c r="M258" s="11"/>
      <c r="N258" s="11">
        <v>-129613</v>
      </c>
      <c r="O258" s="11"/>
    </row>
    <row r="259" spans="1:15" ht="14.45" x14ac:dyDescent="0.3">
      <c r="A259" s="9" t="s">
        <v>2376</v>
      </c>
      <c r="B259" s="9" t="s">
        <v>1017</v>
      </c>
      <c r="C259" s="9" t="s">
        <v>976</v>
      </c>
      <c r="D259" s="9" t="s">
        <v>356</v>
      </c>
      <c r="E259" s="10">
        <v>533260</v>
      </c>
      <c r="F259" s="11"/>
      <c r="G259" s="11"/>
      <c r="H259" s="10">
        <v>8110</v>
      </c>
      <c r="I259" s="11"/>
      <c r="J259" s="11"/>
      <c r="K259" s="11"/>
      <c r="L259" s="11">
        <v>0</v>
      </c>
      <c r="M259" s="11"/>
      <c r="N259" s="11">
        <v>0</v>
      </c>
      <c r="O259" s="11"/>
    </row>
    <row r="260" spans="1:15" ht="14.45" x14ac:dyDescent="0.3">
      <c r="A260" s="9" t="s">
        <v>4882</v>
      </c>
      <c r="B260" s="9" t="s">
        <v>1017</v>
      </c>
      <c r="C260" s="9" t="s">
        <v>976</v>
      </c>
      <c r="D260" s="9" t="s">
        <v>357</v>
      </c>
      <c r="E260" s="11"/>
      <c r="F260" s="11"/>
      <c r="G260" s="10">
        <v>35310</v>
      </c>
      <c r="H260" s="11"/>
      <c r="I260" s="11"/>
      <c r="J260" s="11"/>
      <c r="K260" s="11"/>
      <c r="L260" s="11">
        <v>0</v>
      </c>
      <c r="M260" s="11"/>
      <c r="N260" s="11">
        <v>0</v>
      </c>
      <c r="O260" s="11"/>
    </row>
    <row r="261" spans="1:15" ht="14.45" x14ac:dyDescent="0.3">
      <c r="A261" s="9" t="s">
        <v>4883</v>
      </c>
      <c r="B261" s="9" t="s">
        <v>1017</v>
      </c>
      <c r="C261" s="9" t="s">
        <v>976</v>
      </c>
      <c r="D261" s="9" t="s">
        <v>358</v>
      </c>
      <c r="E261" s="11"/>
      <c r="F261" s="11"/>
      <c r="G261" s="10">
        <v>7270</v>
      </c>
      <c r="H261" s="11"/>
      <c r="I261" s="11"/>
      <c r="J261" s="11"/>
      <c r="K261" s="11"/>
      <c r="L261" s="11">
        <v>0</v>
      </c>
      <c r="M261" s="11"/>
      <c r="N261" s="11">
        <v>0</v>
      </c>
      <c r="O261" s="11"/>
    </row>
    <row r="262" spans="1:15" ht="14.45" x14ac:dyDescent="0.3">
      <c r="A262" s="9" t="s">
        <v>4884</v>
      </c>
      <c r="B262" s="9" t="s">
        <v>1017</v>
      </c>
      <c r="C262" s="9" t="s">
        <v>976</v>
      </c>
      <c r="D262" s="9" t="s">
        <v>359</v>
      </c>
      <c r="E262" s="11"/>
      <c r="F262" s="11"/>
      <c r="G262" s="10">
        <v>11930</v>
      </c>
      <c r="H262" s="11"/>
      <c r="I262" s="11"/>
      <c r="J262" s="11"/>
      <c r="K262" s="11"/>
      <c r="L262" s="11">
        <v>0</v>
      </c>
      <c r="M262" s="11"/>
      <c r="N262" s="11">
        <v>0</v>
      </c>
      <c r="O262" s="11"/>
    </row>
    <row r="263" spans="1:15" ht="14.45" x14ac:dyDescent="0.3">
      <c r="A263" s="9" t="s">
        <v>4861</v>
      </c>
      <c r="B263" s="9" t="s">
        <v>1017</v>
      </c>
      <c r="C263" s="9" t="s">
        <v>976</v>
      </c>
      <c r="D263" s="9" t="s">
        <v>360</v>
      </c>
      <c r="E263" s="11"/>
      <c r="F263" s="11"/>
      <c r="G263" s="10">
        <v>123540</v>
      </c>
      <c r="H263" s="11"/>
      <c r="I263" s="10">
        <v>134460</v>
      </c>
      <c r="J263" s="11"/>
      <c r="K263" s="11"/>
      <c r="L263" s="11">
        <v>0</v>
      </c>
      <c r="M263" s="11"/>
      <c r="N263" s="11">
        <v>0</v>
      </c>
      <c r="O263" s="11"/>
    </row>
    <row r="264" spans="1:15" ht="14.45" x14ac:dyDescent="0.3">
      <c r="A264" s="9" t="s">
        <v>4598</v>
      </c>
      <c r="B264" s="9" t="s">
        <v>1017</v>
      </c>
      <c r="C264" s="9" t="s">
        <v>976</v>
      </c>
      <c r="D264" s="9" t="s">
        <v>361</v>
      </c>
      <c r="E264" s="11"/>
      <c r="F264" s="11"/>
      <c r="G264" s="10">
        <v>2380637</v>
      </c>
      <c r="H264" s="11"/>
      <c r="I264" s="11"/>
      <c r="J264" s="11"/>
      <c r="K264" s="11"/>
      <c r="L264" s="11">
        <v>0</v>
      </c>
      <c r="M264" s="11"/>
      <c r="N264" s="11">
        <v>0</v>
      </c>
      <c r="O264" s="11"/>
    </row>
    <row r="265" spans="1:15" ht="14.45" x14ac:dyDescent="0.3">
      <c r="A265" s="9" t="s">
        <v>4705</v>
      </c>
      <c r="B265" s="9" t="s">
        <v>1017</v>
      </c>
      <c r="C265" s="9" t="s">
        <v>976</v>
      </c>
      <c r="D265" s="9" t="s">
        <v>362</v>
      </c>
      <c r="E265" s="11"/>
      <c r="F265" s="11"/>
      <c r="G265" s="10">
        <v>59180</v>
      </c>
      <c r="H265" s="11"/>
      <c r="I265" s="10">
        <v>120120</v>
      </c>
      <c r="J265" s="11"/>
      <c r="K265" s="11"/>
      <c r="L265" s="11">
        <v>0</v>
      </c>
      <c r="M265" s="11"/>
      <c r="N265" s="11">
        <v>-46960</v>
      </c>
      <c r="O265" s="11"/>
    </row>
    <row r="266" spans="1:15" ht="14.45" x14ac:dyDescent="0.3">
      <c r="A266" s="9" t="s">
        <v>4855</v>
      </c>
      <c r="B266" s="9" t="s">
        <v>1017</v>
      </c>
      <c r="C266" s="9" t="s">
        <v>976</v>
      </c>
      <c r="D266" s="9" t="s">
        <v>363</v>
      </c>
      <c r="E266" s="10">
        <v>209040</v>
      </c>
      <c r="F266" s="11"/>
      <c r="G266" s="10">
        <v>94020</v>
      </c>
      <c r="H266" s="10">
        <v>420</v>
      </c>
      <c r="I266" s="10">
        <v>4470</v>
      </c>
      <c r="J266" s="11"/>
      <c r="K266" s="11"/>
      <c r="L266" s="11">
        <v>0</v>
      </c>
      <c r="M266" s="10">
        <v>19200</v>
      </c>
      <c r="N266" s="11">
        <v>-330</v>
      </c>
      <c r="O266" s="11"/>
    </row>
    <row r="267" spans="1:15" ht="14.45" x14ac:dyDescent="0.3">
      <c r="A267" s="9" t="s">
        <v>4856</v>
      </c>
      <c r="B267" s="9" t="s">
        <v>1017</v>
      </c>
      <c r="C267" s="9" t="s">
        <v>976</v>
      </c>
      <c r="D267" s="9" t="s">
        <v>364</v>
      </c>
      <c r="E267" s="10">
        <v>1290</v>
      </c>
      <c r="F267" s="11"/>
      <c r="G267" s="10">
        <v>527830</v>
      </c>
      <c r="H267" s="11"/>
      <c r="I267" s="10">
        <v>29210</v>
      </c>
      <c r="J267" s="11"/>
      <c r="K267" s="11"/>
      <c r="L267" s="11">
        <v>0</v>
      </c>
      <c r="M267" s="10">
        <v>5990</v>
      </c>
      <c r="N267" s="11">
        <v>0</v>
      </c>
      <c r="O267" s="11"/>
    </row>
    <row r="268" spans="1:15" ht="14.45" x14ac:dyDescent="0.3">
      <c r="A268" s="9" t="s">
        <v>4857</v>
      </c>
      <c r="B268" s="9" t="s">
        <v>1017</v>
      </c>
      <c r="C268" s="9" t="s">
        <v>976</v>
      </c>
      <c r="D268" s="9" t="s">
        <v>365</v>
      </c>
      <c r="E268" s="10">
        <v>2160</v>
      </c>
      <c r="F268" s="11"/>
      <c r="G268" s="10">
        <v>92570</v>
      </c>
      <c r="H268" s="11"/>
      <c r="I268" s="11"/>
      <c r="J268" s="11"/>
      <c r="K268" s="11"/>
      <c r="L268" s="11">
        <v>0</v>
      </c>
      <c r="M268" s="10">
        <v>2920</v>
      </c>
      <c r="N268" s="11">
        <v>0</v>
      </c>
      <c r="O268" s="11"/>
    </row>
    <row r="269" spans="1:15" ht="14.45" x14ac:dyDescent="0.3">
      <c r="A269" s="9" t="s">
        <v>4877</v>
      </c>
      <c r="B269" s="9" t="s">
        <v>1017</v>
      </c>
      <c r="C269" s="9" t="s">
        <v>976</v>
      </c>
      <c r="D269" s="9" t="s">
        <v>366</v>
      </c>
      <c r="E269" s="11"/>
      <c r="F269" s="11"/>
      <c r="G269" s="11"/>
      <c r="H269" s="11"/>
      <c r="I269" s="11"/>
      <c r="J269" s="11"/>
      <c r="K269" s="11"/>
      <c r="L269" s="11">
        <v>0</v>
      </c>
      <c r="M269" s="11"/>
      <c r="N269" s="11">
        <v>-663800</v>
      </c>
      <c r="O269" s="11"/>
    </row>
    <row r="270" spans="1:15" ht="14.45" x14ac:dyDescent="0.3">
      <c r="A270" s="9" t="s">
        <v>3148</v>
      </c>
      <c r="B270" s="9" t="s">
        <v>1017</v>
      </c>
      <c r="C270" s="9" t="s">
        <v>976</v>
      </c>
      <c r="D270" s="9" t="s">
        <v>367</v>
      </c>
      <c r="E270" s="11"/>
      <c r="F270" s="11"/>
      <c r="G270" s="11"/>
      <c r="H270" s="11"/>
      <c r="I270" s="10">
        <v>-3647520</v>
      </c>
      <c r="J270" s="11"/>
      <c r="K270" s="11"/>
      <c r="L270" s="11">
        <v>0</v>
      </c>
      <c r="M270" s="11"/>
      <c r="N270" s="11">
        <v>0</v>
      </c>
      <c r="O270" s="11"/>
    </row>
    <row r="271" spans="1:15" ht="14.45" x14ac:dyDescent="0.3">
      <c r="A271" s="9" t="s">
        <v>3272</v>
      </c>
      <c r="B271" s="9" t="s">
        <v>1017</v>
      </c>
      <c r="C271" s="9" t="s">
        <v>1003</v>
      </c>
      <c r="D271" s="9" t="s">
        <v>369</v>
      </c>
      <c r="E271" s="10">
        <v>104850</v>
      </c>
      <c r="F271" s="11"/>
      <c r="G271" s="11"/>
      <c r="H271" s="10">
        <v>-230</v>
      </c>
      <c r="I271" s="10">
        <v>-300000</v>
      </c>
      <c r="J271" s="11"/>
      <c r="K271" s="11"/>
      <c r="L271" s="11">
        <v>0</v>
      </c>
      <c r="M271" s="11"/>
      <c r="N271" s="11">
        <v>0</v>
      </c>
      <c r="O271" s="11"/>
    </row>
    <row r="272" spans="1:15" ht="14.45" x14ac:dyDescent="0.3">
      <c r="A272" s="9" t="s">
        <v>2380</v>
      </c>
      <c r="B272" s="9" t="s">
        <v>1017</v>
      </c>
      <c r="C272" s="9" t="s">
        <v>1003</v>
      </c>
      <c r="D272" s="9" t="s">
        <v>370</v>
      </c>
      <c r="E272" s="10">
        <v>80500</v>
      </c>
      <c r="F272" s="11"/>
      <c r="G272" s="11"/>
      <c r="H272" s="10">
        <v>2500</v>
      </c>
      <c r="I272" s="10">
        <v>1680</v>
      </c>
      <c r="J272" s="11"/>
      <c r="K272" s="11"/>
      <c r="L272" s="11">
        <v>0</v>
      </c>
      <c r="M272" s="11"/>
      <c r="N272" s="11">
        <v>0</v>
      </c>
      <c r="O272" s="11"/>
    </row>
    <row r="273" spans="1:15" ht="14.45" x14ac:dyDescent="0.3">
      <c r="A273" s="9" t="s">
        <v>3273</v>
      </c>
      <c r="B273" s="9" t="s">
        <v>1017</v>
      </c>
      <c r="C273" s="9" t="s">
        <v>1003</v>
      </c>
      <c r="D273" s="9" t="s">
        <v>371</v>
      </c>
      <c r="E273" s="10">
        <v>209510</v>
      </c>
      <c r="F273" s="11"/>
      <c r="G273" s="10">
        <v>60680</v>
      </c>
      <c r="H273" s="10">
        <v>13890</v>
      </c>
      <c r="I273" s="10">
        <v>95420</v>
      </c>
      <c r="J273" s="10">
        <v>602670</v>
      </c>
      <c r="K273" s="11"/>
      <c r="L273" s="11">
        <v>0</v>
      </c>
      <c r="M273" s="10">
        <v>36920</v>
      </c>
      <c r="N273" s="11">
        <v>179320</v>
      </c>
      <c r="O273" s="11"/>
    </row>
    <row r="274" spans="1:15" ht="14.45" x14ac:dyDescent="0.3">
      <c r="A274" s="9" t="s">
        <v>3274</v>
      </c>
      <c r="B274" s="9" t="s">
        <v>1017</v>
      </c>
      <c r="C274" s="9" t="s">
        <v>1003</v>
      </c>
      <c r="D274" s="9" t="s">
        <v>372</v>
      </c>
      <c r="E274" s="11"/>
      <c r="F274" s="11"/>
      <c r="G274" s="11"/>
      <c r="H274" s="11"/>
      <c r="I274" s="11"/>
      <c r="J274" s="10">
        <v>210</v>
      </c>
      <c r="K274" s="11"/>
      <c r="L274" s="11">
        <v>0</v>
      </c>
      <c r="M274" s="11"/>
      <c r="N274" s="11">
        <v>-1417830</v>
      </c>
      <c r="O274" s="11"/>
    </row>
    <row r="275" spans="1:15" ht="14.45" x14ac:dyDescent="0.3">
      <c r="A275" s="9" t="s">
        <v>3275</v>
      </c>
      <c r="B275" s="9" t="s">
        <v>1017</v>
      </c>
      <c r="C275" s="9" t="s">
        <v>1003</v>
      </c>
      <c r="D275" s="9" t="s">
        <v>373</v>
      </c>
      <c r="E275" s="11"/>
      <c r="F275" s="11"/>
      <c r="G275" s="10">
        <v>299100</v>
      </c>
      <c r="H275" s="11"/>
      <c r="I275" s="10">
        <v>21910</v>
      </c>
      <c r="J275" s="10">
        <v>21240</v>
      </c>
      <c r="K275" s="11"/>
      <c r="L275" s="11">
        <v>0</v>
      </c>
      <c r="M275" s="10">
        <v>46180</v>
      </c>
      <c r="N275" s="11">
        <v>-1591860</v>
      </c>
      <c r="O275" s="11"/>
    </row>
    <row r="276" spans="1:15" ht="14.45" x14ac:dyDescent="0.3">
      <c r="A276" s="9" t="s">
        <v>3280</v>
      </c>
      <c r="B276" s="9" t="s">
        <v>1017</v>
      </c>
      <c r="C276" s="9" t="s">
        <v>1003</v>
      </c>
      <c r="D276" s="9" t="s">
        <v>374</v>
      </c>
      <c r="E276" s="10">
        <v>193930</v>
      </c>
      <c r="F276" s="11"/>
      <c r="G276" s="11"/>
      <c r="H276" s="10">
        <v>2310</v>
      </c>
      <c r="I276" s="10">
        <v>54980</v>
      </c>
      <c r="J276" s="11"/>
      <c r="K276" s="11"/>
      <c r="L276" s="11">
        <v>0</v>
      </c>
      <c r="M276" s="11"/>
      <c r="N276" s="11">
        <v>-56950</v>
      </c>
      <c r="O276" s="11"/>
    </row>
    <row r="277" spans="1:15" ht="14.45" x14ac:dyDescent="0.3">
      <c r="A277" s="9" t="s">
        <v>2839</v>
      </c>
      <c r="B277" s="9" t="s">
        <v>1017</v>
      </c>
      <c r="C277" s="9" t="s">
        <v>1003</v>
      </c>
      <c r="D277" s="9" t="s">
        <v>375</v>
      </c>
      <c r="E277" s="10">
        <v>140720</v>
      </c>
      <c r="F277" s="11"/>
      <c r="G277" s="11"/>
      <c r="H277" s="10">
        <v>2140</v>
      </c>
      <c r="I277" s="10">
        <v>11489</v>
      </c>
      <c r="J277" s="11"/>
      <c r="K277" s="11"/>
      <c r="L277" s="11">
        <v>0</v>
      </c>
      <c r="M277" s="11"/>
      <c r="N277" s="11">
        <v>0</v>
      </c>
      <c r="O277" s="11"/>
    </row>
    <row r="278" spans="1:15" ht="14.45" x14ac:dyDescent="0.3">
      <c r="A278" s="9" t="s">
        <v>3281</v>
      </c>
      <c r="B278" s="9" t="s">
        <v>1017</v>
      </c>
      <c r="C278" s="9" t="s">
        <v>1003</v>
      </c>
      <c r="D278" s="9" t="s">
        <v>376</v>
      </c>
      <c r="E278" s="10">
        <v>88750</v>
      </c>
      <c r="F278" s="11"/>
      <c r="G278" s="11"/>
      <c r="H278" s="10">
        <v>1050</v>
      </c>
      <c r="I278" s="10">
        <v>990</v>
      </c>
      <c r="J278" s="10">
        <v>38950</v>
      </c>
      <c r="K278" s="11"/>
      <c r="L278" s="11">
        <v>0</v>
      </c>
      <c r="M278" s="11"/>
      <c r="N278" s="11">
        <v>-81310</v>
      </c>
      <c r="O278" s="11"/>
    </row>
    <row r="279" spans="1:15" ht="14.45" x14ac:dyDescent="0.3">
      <c r="A279" s="9" t="s">
        <v>2381</v>
      </c>
      <c r="B279" s="9" t="s">
        <v>1017</v>
      </c>
      <c r="C279" s="9" t="s">
        <v>1003</v>
      </c>
      <c r="D279" s="9" t="s">
        <v>377</v>
      </c>
      <c r="E279" s="11"/>
      <c r="F279" s="11"/>
      <c r="G279" s="11"/>
      <c r="H279" s="11"/>
      <c r="I279" s="11"/>
      <c r="J279" s="11"/>
      <c r="K279" s="11"/>
      <c r="L279" s="11">
        <v>0</v>
      </c>
      <c r="M279" s="11"/>
      <c r="N279" s="11">
        <v>0</v>
      </c>
      <c r="O279" s="11"/>
    </row>
    <row r="280" spans="1:15" ht="14.45" x14ac:dyDescent="0.3">
      <c r="A280" s="9" t="s">
        <v>3282</v>
      </c>
      <c r="B280" s="9" t="s">
        <v>1017</v>
      </c>
      <c r="C280" s="9" t="s">
        <v>1003</v>
      </c>
      <c r="D280" s="9" t="s">
        <v>379</v>
      </c>
      <c r="E280" s="10">
        <v>93630</v>
      </c>
      <c r="F280" s="11"/>
      <c r="G280" s="10">
        <v>440</v>
      </c>
      <c r="H280" s="10">
        <v>9780</v>
      </c>
      <c r="I280" s="10">
        <v>22320</v>
      </c>
      <c r="J280" s="11"/>
      <c r="K280" s="11"/>
      <c r="L280" s="11">
        <v>0</v>
      </c>
      <c r="M280" s="11"/>
      <c r="N280" s="11">
        <v>-23310</v>
      </c>
      <c r="O280" s="11"/>
    </row>
    <row r="281" spans="1:15" ht="14.45" x14ac:dyDescent="0.3">
      <c r="A281" s="9" t="s">
        <v>3283</v>
      </c>
      <c r="B281" s="9" t="s">
        <v>1017</v>
      </c>
      <c r="C281" s="9" t="s">
        <v>1003</v>
      </c>
      <c r="D281" s="9" t="s">
        <v>380</v>
      </c>
      <c r="E281" s="10">
        <v>60670</v>
      </c>
      <c r="F281" s="11"/>
      <c r="G281" s="11"/>
      <c r="H281" s="10">
        <v>50</v>
      </c>
      <c r="I281" s="10">
        <v>7300</v>
      </c>
      <c r="J281" s="11"/>
      <c r="K281" s="11"/>
      <c r="L281" s="11">
        <v>5790</v>
      </c>
      <c r="M281" s="11"/>
      <c r="N281" s="11">
        <v>-72000</v>
      </c>
      <c r="O281" s="11"/>
    </row>
    <row r="282" spans="1:15" ht="14.45" x14ac:dyDescent="0.3">
      <c r="A282" s="9" t="s">
        <v>3295</v>
      </c>
      <c r="B282" s="9" t="s">
        <v>1017</v>
      </c>
      <c r="C282" s="9" t="s">
        <v>1003</v>
      </c>
      <c r="D282" s="9" t="s">
        <v>381</v>
      </c>
      <c r="E282" s="10">
        <v>246060</v>
      </c>
      <c r="F282" s="11"/>
      <c r="G282" s="11"/>
      <c r="H282" s="10">
        <v>7670</v>
      </c>
      <c r="I282" s="10">
        <v>9100</v>
      </c>
      <c r="J282" s="11"/>
      <c r="K282" s="11"/>
      <c r="L282" s="11">
        <v>3260</v>
      </c>
      <c r="M282" s="11"/>
      <c r="N282" s="11">
        <v>-50630</v>
      </c>
      <c r="O282" s="11"/>
    </row>
    <row r="283" spans="1:15" ht="14.45" x14ac:dyDescent="0.3">
      <c r="A283" s="9" t="s">
        <v>3284</v>
      </c>
      <c r="B283" s="9" t="s">
        <v>1017</v>
      </c>
      <c r="C283" s="9" t="s">
        <v>1003</v>
      </c>
      <c r="D283" s="9" t="s">
        <v>382</v>
      </c>
      <c r="E283" s="10">
        <v>931620</v>
      </c>
      <c r="F283" s="11"/>
      <c r="G283" s="11"/>
      <c r="H283" s="10">
        <v>98530</v>
      </c>
      <c r="I283" s="10">
        <v>241050</v>
      </c>
      <c r="J283" s="10">
        <v>37590</v>
      </c>
      <c r="K283" s="11"/>
      <c r="L283" s="11">
        <v>0</v>
      </c>
      <c r="M283" s="10">
        <v>100</v>
      </c>
      <c r="N283" s="11">
        <v>-548260</v>
      </c>
      <c r="O283" s="11"/>
    </row>
    <row r="284" spans="1:15" ht="14.45" x14ac:dyDescent="0.3">
      <c r="A284" s="9" t="s">
        <v>3285</v>
      </c>
      <c r="B284" s="9" t="s">
        <v>1017</v>
      </c>
      <c r="C284" s="9" t="s">
        <v>1003</v>
      </c>
      <c r="D284" s="9" t="s">
        <v>383</v>
      </c>
      <c r="E284" s="10">
        <v>946530</v>
      </c>
      <c r="F284" s="11"/>
      <c r="G284" s="11"/>
      <c r="H284" s="10">
        <v>12356</v>
      </c>
      <c r="I284" s="10">
        <v>378795</v>
      </c>
      <c r="J284" s="10">
        <v>31770</v>
      </c>
      <c r="K284" s="11"/>
      <c r="L284" s="11">
        <v>0</v>
      </c>
      <c r="M284" s="10">
        <v>148180</v>
      </c>
      <c r="N284" s="11">
        <v>-865830</v>
      </c>
      <c r="O284" s="11"/>
    </row>
    <row r="285" spans="1:15" ht="14.45" x14ac:dyDescent="0.3">
      <c r="A285" s="9" t="s">
        <v>3286</v>
      </c>
      <c r="B285" s="9" t="s">
        <v>1017</v>
      </c>
      <c r="C285" s="9" t="s">
        <v>1003</v>
      </c>
      <c r="D285" s="9" t="s">
        <v>384</v>
      </c>
      <c r="E285" s="10">
        <v>55610</v>
      </c>
      <c r="F285" s="11"/>
      <c r="G285" s="10">
        <v>20960</v>
      </c>
      <c r="H285" s="10">
        <v>2880</v>
      </c>
      <c r="I285" s="10">
        <v>10950</v>
      </c>
      <c r="J285" s="11"/>
      <c r="K285" s="11"/>
      <c r="L285" s="11">
        <v>0</v>
      </c>
      <c r="M285" s="11"/>
      <c r="N285" s="11">
        <v>0</v>
      </c>
      <c r="O285" s="11"/>
    </row>
    <row r="286" spans="1:15" ht="14.45" x14ac:dyDescent="0.3">
      <c r="A286" s="9" t="s">
        <v>2389</v>
      </c>
      <c r="B286" s="9" t="s">
        <v>1017</v>
      </c>
      <c r="C286" s="9" t="s">
        <v>1003</v>
      </c>
      <c r="D286" s="9" t="s">
        <v>386</v>
      </c>
      <c r="E286" s="11"/>
      <c r="F286" s="11"/>
      <c r="G286" s="11"/>
      <c r="H286" s="11"/>
      <c r="I286" s="11"/>
      <c r="J286" s="10">
        <v>1126600</v>
      </c>
      <c r="K286" s="11"/>
      <c r="L286" s="11">
        <v>0</v>
      </c>
      <c r="M286" s="11"/>
      <c r="N286" s="11">
        <v>0</v>
      </c>
      <c r="O286" s="11"/>
    </row>
    <row r="287" spans="1:15" ht="14.45" x14ac:dyDescent="0.3">
      <c r="A287" s="9" t="s">
        <v>2392</v>
      </c>
      <c r="B287" s="9" t="s">
        <v>1017</v>
      </c>
      <c r="C287" s="9" t="s">
        <v>1003</v>
      </c>
      <c r="D287" s="9" t="s">
        <v>387</v>
      </c>
      <c r="E287" s="11"/>
      <c r="F287" s="11"/>
      <c r="G287" s="11"/>
      <c r="H287" s="11"/>
      <c r="I287" s="11"/>
      <c r="J287" s="10">
        <v>560580</v>
      </c>
      <c r="K287" s="11"/>
      <c r="L287" s="11">
        <v>0</v>
      </c>
      <c r="M287" s="11"/>
      <c r="N287" s="11">
        <v>0</v>
      </c>
      <c r="O287" s="11"/>
    </row>
    <row r="288" spans="1:15" ht="14.45" x14ac:dyDescent="0.3">
      <c r="A288" s="9" t="s">
        <v>2393</v>
      </c>
      <c r="B288" s="9" t="s">
        <v>1017</v>
      </c>
      <c r="C288" s="9" t="s">
        <v>1003</v>
      </c>
      <c r="D288" s="9" t="s">
        <v>388</v>
      </c>
      <c r="E288" s="11"/>
      <c r="F288" s="11"/>
      <c r="G288" s="11"/>
      <c r="H288" s="11"/>
      <c r="I288" s="11"/>
      <c r="J288" s="10">
        <v>319900</v>
      </c>
      <c r="K288" s="11"/>
      <c r="L288" s="11">
        <v>0</v>
      </c>
      <c r="M288" s="11"/>
      <c r="N288" s="11">
        <v>0</v>
      </c>
      <c r="O288" s="11"/>
    </row>
    <row r="289" spans="1:15" ht="14.45" x14ac:dyDescent="0.3">
      <c r="A289" s="9" t="s">
        <v>2394</v>
      </c>
      <c r="B289" s="9" t="s">
        <v>1017</v>
      </c>
      <c r="C289" s="9" t="s">
        <v>1003</v>
      </c>
      <c r="D289" s="9" t="s">
        <v>389</v>
      </c>
      <c r="E289" s="11"/>
      <c r="F289" s="11"/>
      <c r="G289" s="11"/>
      <c r="H289" s="11"/>
      <c r="I289" s="11"/>
      <c r="J289" s="10">
        <v>36970</v>
      </c>
      <c r="K289" s="11"/>
      <c r="L289" s="11">
        <v>0</v>
      </c>
      <c r="M289" s="11"/>
      <c r="N289" s="11">
        <v>0</v>
      </c>
      <c r="O289" s="11"/>
    </row>
    <row r="290" spans="1:15" ht="14.45" x14ac:dyDescent="0.3">
      <c r="A290" s="9" t="s">
        <v>2395</v>
      </c>
      <c r="B290" s="9" t="s">
        <v>1017</v>
      </c>
      <c r="C290" s="9" t="s">
        <v>1003</v>
      </c>
      <c r="D290" s="9" t="s">
        <v>390</v>
      </c>
      <c r="E290" s="11"/>
      <c r="F290" s="11"/>
      <c r="G290" s="11"/>
      <c r="H290" s="11"/>
      <c r="I290" s="11"/>
      <c r="J290" s="10">
        <v>29580</v>
      </c>
      <c r="K290" s="11"/>
      <c r="L290" s="11">
        <v>0</v>
      </c>
      <c r="M290" s="11"/>
      <c r="N290" s="11">
        <v>0</v>
      </c>
      <c r="O290" s="11"/>
    </row>
    <row r="291" spans="1:15" ht="14.45" x14ac:dyDescent="0.3">
      <c r="A291" s="9" t="s">
        <v>2396</v>
      </c>
      <c r="B291" s="9" t="s">
        <v>1017</v>
      </c>
      <c r="C291" s="9" t="s">
        <v>1003</v>
      </c>
      <c r="D291" s="9" t="s">
        <v>391</v>
      </c>
      <c r="E291" s="11"/>
      <c r="F291" s="11"/>
      <c r="G291" s="10">
        <v>850</v>
      </c>
      <c r="H291" s="11"/>
      <c r="I291" s="11"/>
      <c r="J291" s="10">
        <v>63900</v>
      </c>
      <c r="K291" s="11"/>
      <c r="L291" s="11">
        <v>0</v>
      </c>
      <c r="M291" s="11"/>
      <c r="N291" s="11">
        <v>0</v>
      </c>
      <c r="O291" s="11"/>
    </row>
    <row r="292" spans="1:15" ht="14.45" x14ac:dyDescent="0.3">
      <c r="A292" s="9" t="s">
        <v>2398</v>
      </c>
      <c r="B292" s="9" t="s">
        <v>1017</v>
      </c>
      <c r="C292" s="9" t="s">
        <v>1003</v>
      </c>
      <c r="D292" s="9" t="s">
        <v>393</v>
      </c>
      <c r="E292" s="11"/>
      <c r="F292" s="11"/>
      <c r="G292" s="11"/>
      <c r="H292" s="11"/>
      <c r="I292" s="10">
        <v>3820</v>
      </c>
      <c r="J292" s="10">
        <v>226420</v>
      </c>
      <c r="K292" s="11"/>
      <c r="L292" s="11">
        <v>0</v>
      </c>
      <c r="M292" s="11"/>
      <c r="N292" s="11">
        <v>0</v>
      </c>
      <c r="O292" s="11"/>
    </row>
    <row r="293" spans="1:15" ht="14.45" x14ac:dyDescent="0.3">
      <c r="A293" s="9" t="s">
        <v>2401</v>
      </c>
      <c r="B293" s="9" t="s">
        <v>1017</v>
      </c>
      <c r="C293" s="9" t="s">
        <v>1003</v>
      </c>
      <c r="D293" s="9" t="s">
        <v>394</v>
      </c>
      <c r="E293" s="11"/>
      <c r="F293" s="11"/>
      <c r="G293" s="11"/>
      <c r="H293" s="11"/>
      <c r="I293" s="10">
        <v>2330</v>
      </c>
      <c r="J293" s="10">
        <v>13070</v>
      </c>
      <c r="K293" s="11"/>
      <c r="L293" s="11">
        <v>0</v>
      </c>
      <c r="M293" s="11"/>
      <c r="N293" s="11">
        <v>0</v>
      </c>
      <c r="O293" s="11"/>
    </row>
    <row r="294" spans="1:15" ht="14.45" x14ac:dyDescent="0.3">
      <c r="A294" s="9" t="s">
        <v>2402</v>
      </c>
      <c r="B294" s="9" t="s">
        <v>1017</v>
      </c>
      <c r="C294" s="9" t="s">
        <v>1003</v>
      </c>
      <c r="D294" s="9" t="s">
        <v>395</v>
      </c>
      <c r="E294" s="11"/>
      <c r="F294" s="11"/>
      <c r="G294" s="11"/>
      <c r="H294" s="11"/>
      <c r="I294" s="10">
        <v>92840</v>
      </c>
      <c r="J294" s="10">
        <v>252280</v>
      </c>
      <c r="K294" s="11"/>
      <c r="L294" s="11">
        <v>0</v>
      </c>
      <c r="M294" s="11"/>
      <c r="N294" s="11">
        <v>0</v>
      </c>
      <c r="O294" s="11"/>
    </row>
    <row r="295" spans="1:15" ht="14.45" x14ac:dyDescent="0.3">
      <c r="A295" s="9" t="s">
        <v>2403</v>
      </c>
      <c r="B295" s="9" t="s">
        <v>1017</v>
      </c>
      <c r="C295" s="9" t="s">
        <v>1003</v>
      </c>
      <c r="D295" s="9" t="s">
        <v>396</v>
      </c>
      <c r="E295" s="11"/>
      <c r="F295" s="11"/>
      <c r="G295" s="11"/>
      <c r="H295" s="11"/>
      <c r="I295" s="10">
        <v>5570</v>
      </c>
      <c r="J295" s="10">
        <v>141840</v>
      </c>
      <c r="K295" s="11"/>
      <c r="L295" s="11">
        <v>0</v>
      </c>
      <c r="M295" s="11"/>
      <c r="N295" s="11">
        <v>0</v>
      </c>
      <c r="O295" s="11"/>
    </row>
    <row r="296" spans="1:15" ht="14.45" x14ac:dyDescent="0.3">
      <c r="A296" s="9" t="s">
        <v>2404</v>
      </c>
      <c r="B296" s="9" t="s">
        <v>1017</v>
      </c>
      <c r="C296" s="9" t="s">
        <v>1003</v>
      </c>
      <c r="D296" s="9" t="s">
        <v>397</v>
      </c>
      <c r="E296" s="11"/>
      <c r="F296" s="11"/>
      <c r="G296" s="11"/>
      <c r="H296" s="11"/>
      <c r="I296" s="11"/>
      <c r="J296" s="10">
        <v>167910</v>
      </c>
      <c r="K296" s="11"/>
      <c r="L296" s="11">
        <v>0</v>
      </c>
      <c r="M296" s="11"/>
      <c r="N296" s="11">
        <v>0</v>
      </c>
      <c r="O296" s="11"/>
    </row>
    <row r="297" spans="1:15" ht="14.45" x14ac:dyDescent="0.3">
      <c r="A297" s="9" t="s">
        <v>2405</v>
      </c>
      <c r="B297" s="9" t="s">
        <v>1017</v>
      </c>
      <c r="C297" s="9" t="s">
        <v>1003</v>
      </c>
      <c r="D297" s="9" t="s">
        <v>398</v>
      </c>
      <c r="E297" s="11"/>
      <c r="F297" s="11"/>
      <c r="G297" s="11"/>
      <c r="H297" s="11"/>
      <c r="I297" s="11"/>
      <c r="J297" s="10">
        <v>40620</v>
      </c>
      <c r="K297" s="11"/>
      <c r="L297" s="11">
        <v>0</v>
      </c>
      <c r="M297" s="11"/>
      <c r="N297" s="11">
        <v>0</v>
      </c>
      <c r="O297" s="11"/>
    </row>
    <row r="298" spans="1:15" ht="14.45" x14ac:dyDescent="0.3">
      <c r="A298" s="9" t="s">
        <v>2406</v>
      </c>
      <c r="B298" s="9" t="s">
        <v>1017</v>
      </c>
      <c r="C298" s="9" t="s">
        <v>1003</v>
      </c>
      <c r="D298" s="9" t="s">
        <v>399</v>
      </c>
      <c r="E298" s="11"/>
      <c r="F298" s="11"/>
      <c r="G298" s="11"/>
      <c r="H298" s="11"/>
      <c r="I298" s="10">
        <v>216030</v>
      </c>
      <c r="J298" s="10">
        <v>440630</v>
      </c>
      <c r="K298" s="11"/>
      <c r="L298" s="11">
        <v>28500</v>
      </c>
      <c r="M298" s="11"/>
      <c r="N298" s="11">
        <v>0</v>
      </c>
      <c r="O298" s="11"/>
    </row>
    <row r="299" spans="1:15" ht="14.45" x14ac:dyDescent="0.3">
      <c r="A299" s="9" t="s">
        <v>2407</v>
      </c>
      <c r="B299" s="9" t="s">
        <v>1017</v>
      </c>
      <c r="C299" s="9" t="s">
        <v>1003</v>
      </c>
      <c r="D299" s="9" t="s">
        <v>400</v>
      </c>
      <c r="E299" s="11"/>
      <c r="F299" s="11"/>
      <c r="G299" s="11"/>
      <c r="H299" s="11"/>
      <c r="I299" s="10">
        <v>2190</v>
      </c>
      <c r="J299" s="10">
        <v>458860</v>
      </c>
      <c r="K299" s="11"/>
      <c r="L299" s="11">
        <v>16350</v>
      </c>
      <c r="M299" s="11"/>
      <c r="N299" s="11">
        <v>-320</v>
      </c>
      <c r="O299" s="11"/>
    </row>
    <row r="300" spans="1:15" ht="14.45" x14ac:dyDescent="0.3">
      <c r="A300" s="9" t="s">
        <v>2408</v>
      </c>
      <c r="B300" s="9" t="s">
        <v>1017</v>
      </c>
      <c r="C300" s="9" t="s">
        <v>1003</v>
      </c>
      <c r="D300" s="9" t="s">
        <v>401</v>
      </c>
      <c r="E300" s="11"/>
      <c r="F300" s="11"/>
      <c r="G300" s="10">
        <v>1373440</v>
      </c>
      <c r="H300" s="11"/>
      <c r="I300" s="11"/>
      <c r="J300" s="11"/>
      <c r="K300" s="11"/>
      <c r="L300" s="11">
        <v>0</v>
      </c>
      <c r="M300" s="11"/>
      <c r="N300" s="11">
        <v>0</v>
      </c>
      <c r="O300" s="11"/>
    </row>
    <row r="301" spans="1:15" ht="14.45" x14ac:dyDescent="0.3">
      <c r="A301" s="9" t="s">
        <v>2411</v>
      </c>
      <c r="B301" s="9" t="s">
        <v>1017</v>
      </c>
      <c r="C301" s="9" t="s">
        <v>1003</v>
      </c>
      <c r="D301" s="9" t="s">
        <v>402</v>
      </c>
      <c r="E301" s="11"/>
      <c r="F301" s="11"/>
      <c r="G301" s="11"/>
      <c r="H301" s="11"/>
      <c r="I301" s="11"/>
      <c r="J301" s="11"/>
      <c r="K301" s="11"/>
      <c r="L301" s="11">
        <v>0</v>
      </c>
      <c r="M301" s="10">
        <v>5177660</v>
      </c>
      <c r="N301" s="11">
        <v>0</v>
      </c>
      <c r="O301" s="11"/>
    </row>
    <row r="302" spans="1:15" ht="14.45" x14ac:dyDescent="0.3">
      <c r="A302" s="9" t="s">
        <v>2416</v>
      </c>
      <c r="B302" s="9" t="s">
        <v>1017</v>
      </c>
      <c r="C302" s="9" t="s">
        <v>1003</v>
      </c>
      <c r="D302" s="9" t="s">
        <v>403</v>
      </c>
      <c r="E302" s="11"/>
      <c r="F302" s="11"/>
      <c r="G302" s="11"/>
      <c r="H302" s="11"/>
      <c r="I302" s="10">
        <v>-5050</v>
      </c>
      <c r="J302" s="11"/>
      <c r="K302" s="11"/>
      <c r="L302" s="11">
        <v>0</v>
      </c>
      <c r="M302" s="11"/>
      <c r="N302" s="11">
        <v>0</v>
      </c>
      <c r="O302" s="11"/>
    </row>
    <row r="303" spans="1:15" ht="14.45" x14ac:dyDescent="0.3">
      <c r="A303" s="9" t="s">
        <v>2421</v>
      </c>
      <c r="B303" s="9" t="s">
        <v>1017</v>
      </c>
      <c r="C303" s="9" t="s">
        <v>1003</v>
      </c>
      <c r="D303" s="9" t="s">
        <v>404</v>
      </c>
      <c r="E303" s="11"/>
      <c r="F303" s="11"/>
      <c r="G303" s="10">
        <v>18250</v>
      </c>
      <c r="H303" s="11"/>
      <c r="I303" s="10">
        <v>12800</v>
      </c>
      <c r="J303" s="10">
        <v>62920</v>
      </c>
      <c r="K303" s="11"/>
      <c r="L303" s="11">
        <v>0</v>
      </c>
      <c r="M303" s="11"/>
      <c r="N303" s="11">
        <v>0</v>
      </c>
      <c r="O303" s="11"/>
    </row>
    <row r="304" spans="1:15" ht="14.45" x14ac:dyDescent="0.3">
      <c r="A304" s="9" t="s">
        <v>2422</v>
      </c>
      <c r="B304" s="9" t="s">
        <v>1017</v>
      </c>
      <c r="C304" s="9" t="s">
        <v>1003</v>
      </c>
      <c r="D304" s="9" t="s">
        <v>405</v>
      </c>
      <c r="E304" s="11"/>
      <c r="F304" s="11"/>
      <c r="G304" s="11"/>
      <c r="H304" s="11"/>
      <c r="I304" s="10">
        <v>14010</v>
      </c>
      <c r="J304" s="10">
        <v>18470</v>
      </c>
      <c r="K304" s="11"/>
      <c r="L304" s="11">
        <v>0</v>
      </c>
      <c r="M304" s="11"/>
      <c r="N304" s="11">
        <v>0</v>
      </c>
      <c r="O304" s="11"/>
    </row>
    <row r="305" spans="1:15" ht="14.45" x14ac:dyDescent="0.3">
      <c r="A305" s="9" t="s">
        <v>2423</v>
      </c>
      <c r="B305" s="9" t="s">
        <v>1017</v>
      </c>
      <c r="C305" s="9" t="s">
        <v>1003</v>
      </c>
      <c r="D305" s="9" t="s">
        <v>406</v>
      </c>
      <c r="E305" s="11"/>
      <c r="F305" s="11"/>
      <c r="G305" s="11"/>
      <c r="H305" s="11"/>
      <c r="I305" s="11"/>
      <c r="J305" s="10">
        <v>52430</v>
      </c>
      <c r="K305" s="11"/>
      <c r="L305" s="11">
        <v>0</v>
      </c>
      <c r="M305" s="11"/>
      <c r="N305" s="11">
        <v>0</v>
      </c>
      <c r="O305" s="11"/>
    </row>
    <row r="306" spans="1:15" ht="14.45" x14ac:dyDescent="0.3">
      <c r="A306" s="9" t="s">
        <v>2430</v>
      </c>
      <c r="B306" s="9" t="s">
        <v>1017</v>
      </c>
      <c r="C306" s="9" t="s">
        <v>1003</v>
      </c>
      <c r="D306" s="9" t="s">
        <v>407</v>
      </c>
      <c r="E306" s="11"/>
      <c r="F306" s="11"/>
      <c r="G306" s="10">
        <v>63370</v>
      </c>
      <c r="H306" s="10">
        <v>6800</v>
      </c>
      <c r="I306" s="10">
        <v>50</v>
      </c>
      <c r="J306" s="10">
        <v>51960</v>
      </c>
      <c r="K306" s="11"/>
      <c r="L306" s="11">
        <v>0</v>
      </c>
      <c r="M306" s="10">
        <v>25320</v>
      </c>
      <c r="N306" s="11">
        <v>-94600</v>
      </c>
      <c r="O306" s="11"/>
    </row>
    <row r="307" spans="1:15" ht="14.45" x14ac:dyDescent="0.3">
      <c r="A307" s="9" t="s">
        <v>2431</v>
      </c>
      <c r="B307" s="9" t="s">
        <v>1017</v>
      </c>
      <c r="C307" s="9" t="s">
        <v>1003</v>
      </c>
      <c r="D307" s="9" t="s">
        <v>408</v>
      </c>
      <c r="E307" s="11"/>
      <c r="F307" s="11"/>
      <c r="G307" s="11"/>
      <c r="H307" s="11"/>
      <c r="I307" s="11"/>
      <c r="J307" s="11"/>
      <c r="K307" s="11"/>
      <c r="L307" s="11">
        <v>0</v>
      </c>
      <c r="M307" s="11"/>
      <c r="N307" s="11">
        <v>0</v>
      </c>
      <c r="O307" s="11"/>
    </row>
    <row r="308" spans="1:15" ht="14.45" x14ac:dyDescent="0.3">
      <c r="A308" s="9" t="s">
        <v>2435</v>
      </c>
      <c r="B308" s="9" t="s">
        <v>1017</v>
      </c>
      <c r="C308" s="9" t="s">
        <v>1011</v>
      </c>
      <c r="D308" s="9" t="s">
        <v>409</v>
      </c>
      <c r="E308" s="10">
        <v>147450</v>
      </c>
      <c r="F308" s="10">
        <v>7</v>
      </c>
      <c r="G308" s="11"/>
      <c r="H308" s="10">
        <v>30</v>
      </c>
      <c r="I308" s="10">
        <v>2620</v>
      </c>
      <c r="J308" s="11"/>
      <c r="K308" s="11"/>
      <c r="L308" s="11">
        <v>0</v>
      </c>
      <c r="M308" s="11"/>
      <c r="N308" s="11">
        <v>0</v>
      </c>
      <c r="O308" s="11"/>
    </row>
    <row r="309" spans="1:15" ht="14.45" x14ac:dyDescent="0.3">
      <c r="A309" s="9" t="s">
        <v>2436</v>
      </c>
      <c r="B309" s="9" t="s">
        <v>1017</v>
      </c>
      <c r="C309" s="9" t="s">
        <v>1011</v>
      </c>
      <c r="D309" s="9" t="s">
        <v>410</v>
      </c>
      <c r="E309" s="10">
        <v>958450</v>
      </c>
      <c r="F309" s="10">
        <v>240</v>
      </c>
      <c r="G309" s="11"/>
      <c r="H309" s="10">
        <v>9730</v>
      </c>
      <c r="I309" s="10">
        <v>63540</v>
      </c>
      <c r="J309" s="11"/>
      <c r="K309" s="11"/>
      <c r="L309" s="11">
        <v>0</v>
      </c>
      <c r="M309" s="11"/>
      <c r="N309" s="11">
        <v>-691590</v>
      </c>
      <c r="O309" s="11"/>
    </row>
    <row r="310" spans="1:15" ht="14.45" x14ac:dyDescent="0.3">
      <c r="A310" s="9" t="s">
        <v>2437</v>
      </c>
      <c r="B310" s="9" t="s">
        <v>1017</v>
      </c>
      <c r="C310" s="9" t="s">
        <v>1011</v>
      </c>
      <c r="D310" s="9" t="s">
        <v>411</v>
      </c>
      <c r="E310" s="10">
        <v>227770</v>
      </c>
      <c r="F310" s="10">
        <v>1170</v>
      </c>
      <c r="G310" s="11"/>
      <c r="H310" s="10">
        <v>8570</v>
      </c>
      <c r="I310" s="10">
        <v>13950</v>
      </c>
      <c r="J310" s="11"/>
      <c r="K310" s="11"/>
      <c r="L310" s="11">
        <v>0</v>
      </c>
      <c r="M310" s="11"/>
      <c r="N310" s="11">
        <v>-2990</v>
      </c>
      <c r="O310" s="11"/>
    </row>
    <row r="311" spans="1:15" ht="14.45" x14ac:dyDescent="0.3">
      <c r="A311" s="9" t="s">
        <v>2438</v>
      </c>
      <c r="B311" s="9" t="s">
        <v>1017</v>
      </c>
      <c r="C311" s="9" t="s">
        <v>1011</v>
      </c>
      <c r="D311" s="9" t="s">
        <v>412</v>
      </c>
      <c r="E311" s="10">
        <v>334380</v>
      </c>
      <c r="F311" s="10">
        <v>1660</v>
      </c>
      <c r="G311" s="11"/>
      <c r="H311" s="10">
        <v>5910</v>
      </c>
      <c r="I311" s="10">
        <v>34710</v>
      </c>
      <c r="J311" s="11"/>
      <c r="K311" s="11"/>
      <c r="L311" s="11">
        <v>0</v>
      </c>
      <c r="M311" s="11"/>
      <c r="N311" s="11">
        <v>-425000</v>
      </c>
      <c r="O311" s="11"/>
    </row>
    <row r="312" spans="1:15" ht="14.45" x14ac:dyDescent="0.3">
      <c r="A312" s="9" t="s">
        <v>2439</v>
      </c>
      <c r="B312" s="9" t="s">
        <v>1017</v>
      </c>
      <c r="C312" s="9" t="s">
        <v>1011</v>
      </c>
      <c r="D312" s="9" t="s">
        <v>413</v>
      </c>
      <c r="E312" s="10">
        <v>8240</v>
      </c>
      <c r="F312" s="11"/>
      <c r="G312" s="11"/>
      <c r="H312" s="10">
        <v>1030</v>
      </c>
      <c r="I312" s="10">
        <v>820</v>
      </c>
      <c r="J312" s="11"/>
      <c r="K312" s="11"/>
      <c r="L312" s="11">
        <v>0</v>
      </c>
      <c r="M312" s="11"/>
      <c r="N312" s="11">
        <v>0</v>
      </c>
      <c r="O312" s="11"/>
    </row>
    <row r="313" spans="1:15" ht="14.45" x14ac:dyDescent="0.3">
      <c r="A313" s="9" t="s">
        <v>2440</v>
      </c>
      <c r="B313" s="9" t="s">
        <v>1017</v>
      </c>
      <c r="C313" s="9" t="s">
        <v>1011</v>
      </c>
      <c r="D313" s="9" t="s">
        <v>414</v>
      </c>
      <c r="E313" s="11"/>
      <c r="F313" s="11"/>
      <c r="G313" s="11"/>
      <c r="H313" s="11"/>
      <c r="I313" s="11"/>
      <c r="J313" s="11"/>
      <c r="K313" s="11"/>
      <c r="L313" s="11">
        <v>0</v>
      </c>
      <c r="M313" s="11"/>
      <c r="N313" s="11">
        <v>-20780</v>
      </c>
      <c r="O313" s="11"/>
    </row>
    <row r="314" spans="1:15" ht="14.45" x14ac:dyDescent="0.3">
      <c r="A314" s="9" t="s">
        <v>2443</v>
      </c>
      <c r="B314" s="9" t="s">
        <v>1017</v>
      </c>
      <c r="C314" s="9" t="s">
        <v>1011</v>
      </c>
      <c r="D314" s="9" t="s">
        <v>415</v>
      </c>
      <c r="E314" s="10">
        <v>96420</v>
      </c>
      <c r="F314" s="10">
        <v>130</v>
      </c>
      <c r="G314" s="11"/>
      <c r="H314" s="10">
        <v>80</v>
      </c>
      <c r="I314" s="10">
        <v>590</v>
      </c>
      <c r="J314" s="11"/>
      <c r="K314" s="11"/>
      <c r="L314" s="11">
        <v>0</v>
      </c>
      <c r="M314" s="11"/>
      <c r="N314" s="11">
        <v>-20</v>
      </c>
      <c r="O314" s="11"/>
    </row>
    <row r="315" spans="1:15" ht="14.45" x14ac:dyDescent="0.3">
      <c r="A315" s="9" t="s">
        <v>2444</v>
      </c>
      <c r="B315" s="9" t="s">
        <v>1017</v>
      </c>
      <c r="C315" s="9" t="s">
        <v>1011</v>
      </c>
      <c r="D315" s="9" t="s">
        <v>416</v>
      </c>
      <c r="E315" s="10">
        <v>372265</v>
      </c>
      <c r="F315" s="10">
        <v>40</v>
      </c>
      <c r="G315" s="11"/>
      <c r="H315" s="10">
        <v>140</v>
      </c>
      <c r="I315" s="10">
        <v>4460</v>
      </c>
      <c r="J315" s="11"/>
      <c r="K315" s="11"/>
      <c r="L315" s="11">
        <v>0</v>
      </c>
      <c r="M315" s="11"/>
      <c r="N315" s="11">
        <v>-200</v>
      </c>
      <c r="O315" s="11"/>
    </row>
    <row r="316" spans="1:15" ht="14.45" x14ac:dyDescent="0.3">
      <c r="A316" s="9" t="s">
        <v>2445</v>
      </c>
      <c r="B316" s="9" t="s">
        <v>1017</v>
      </c>
      <c r="C316" s="9" t="s">
        <v>1011</v>
      </c>
      <c r="D316" s="9" t="s">
        <v>417</v>
      </c>
      <c r="E316" s="11"/>
      <c r="F316" s="11"/>
      <c r="G316" s="11"/>
      <c r="H316" s="11"/>
      <c r="I316" s="10">
        <v>45770</v>
      </c>
      <c r="J316" s="11"/>
      <c r="K316" s="11"/>
      <c r="L316" s="11">
        <v>0</v>
      </c>
      <c r="M316" s="11"/>
      <c r="N316" s="11">
        <v>0</v>
      </c>
      <c r="O316" s="11"/>
    </row>
    <row r="317" spans="1:15" ht="14.45" x14ac:dyDescent="0.3">
      <c r="A317" s="9" t="s">
        <v>2452</v>
      </c>
      <c r="B317" s="9" t="s">
        <v>1017</v>
      </c>
      <c r="C317" s="9" t="s">
        <v>1011</v>
      </c>
      <c r="D317" s="9" t="s">
        <v>418</v>
      </c>
      <c r="E317" s="11"/>
      <c r="F317" s="11"/>
      <c r="G317" s="11"/>
      <c r="H317" s="11"/>
      <c r="I317" s="10">
        <v>212720</v>
      </c>
      <c r="J317" s="11"/>
      <c r="K317" s="11"/>
      <c r="L317" s="11">
        <v>0</v>
      </c>
      <c r="M317" s="11"/>
      <c r="N317" s="11">
        <v>0</v>
      </c>
      <c r="O317" s="11"/>
    </row>
    <row r="318" spans="1:15" ht="14.45" x14ac:dyDescent="0.3">
      <c r="A318" s="9" t="s">
        <v>3021</v>
      </c>
      <c r="B318" s="9" t="s">
        <v>1017</v>
      </c>
      <c r="C318" s="9" t="s">
        <v>1011</v>
      </c>
      <c r="D318" s="9" t="s">
        <v>419</v>
      </c>
      <c r="E318" s="10">
        <v>195850</v>
      </c>
      <c r="F318" s="10">
        <v>32</v>
      </c>
      <c r="G318" s="11"/>
      <c r="H318" s="10">
        <v>860</v>
      </c>
      <c r="I318" s="10">
        <v>17640</v>
      </c>
      <c r="J318" s="11"/>
      <c r="K318" s="11"/>
      <c r="L318" s="11">
        <v>0</v>
      </c>
      <c r="M318" s="11"/>
      <c r="N318" s="11">
        <v>-20</v>
      </c>
      <c r="O318" s="11"/>
    </row>
    <row r="319" spans="1:15" ht="14.45" x14ac:dyDescent="0.3">
      <c r="A319" s="9" t="s">
        <v>2454</v>
      </c>
      <c r="B319" s="9" t="s">
        <v>5078</v>
      </c>
      <c r="C319" s="9" t="s">
        <v>982</v>
      </c>
      <c r="D319" s="9" t="s">
        <v>420</v>
      </c>
      <c r="E319" s="10">
        <v>551850</v>
      </c>
      <c r="F319" s="10">
        <v>2340</v>
      </c>
      <c r="G319" s="11"/>
      <c r="H319" s="10">
        <v>300</v>
      </c>
      <c r="I319" s="10">
        <v>36102</v>
      </c>
      <c r="J319" s="11"/>
      <c r="K319" s="11"/>
      <c r="L319" s="11">
        <v>0</v>
      </c>
      <c r="M319" s="11"/>
      <c r="N319" s="11">
        <v>-53920</v>
      </c>
      <c r="O319" s="11"/>
    </row>
    <row r="320" spans="1:15" ht="14.45" x14ac:dyDescent="0.3">
      <c r="A320" s="9" t="s">
        <v>2455</v>
      </c>
      <c r="B320" s="9" t="s">
        <v>5078</v>
      </c>
      <c r="C320" s="9" t="s">
        <v>982</v>
      </c>
      <c r="D320" s="9" t="s">
        <v>421</v>
      </c>
      <c r="E320" s="10">
        <v>185150</v>
      </c>
      <c r="F320" s="10">
        <v>200</v>
      </c>
      <c r="G320" s="10">
        <v>3500</v>
      </c>
      <c r="H320" s="10">
        <v>13680</v>
      </c>
      <c r="I320" s="10">
        <v>15170</v>
      </c>
      <c r="J320" s="11"/>
      <c r="K320" s="11"/>
      <c r="L320" s="11">
        <v>0</v>
      </c>
      <c r="M320" s="11"/>
      <c r="N320" s="11">
        <v>-45210</v>
      </c>
      <c r="O320" s="11"/>
    </row>
    <row r="321" spans="1:15" ht="14.45" x14ac:dyDescent="0.3">
      <c r="A321" s="9" t="s">
        <v>2457</v>
      </c>
      <c r="B321" s="9" t="s">
        <v>5078</v>
      </c>
      <c r="C321" s="9" t="s">
        <v>982</v>
      </c>
      <c r="D321" s="9" t="s">
        <v>423</v>
      </c>
      <c r="E321" s="11"/>
      <c r="F321" s="11"/>
      <c r="G321" s="11"/>
      <c r="H321" s="11"/>
      <c r="I321" s="11"/>
      <c r="J321" s="11"/>
      <c r="K321" s="11"/>
      <c r="L321" s="11">
        <v>0</v>
      </c>
      <c r="M321" s="11"/>
      <c r="N321" s="11">
        <v>0</v>
      </c>
      <c r="O321" s="11"/>
    </row>
    <row r="322" spans="1:15" ht="14.45" x14ac:dyDescent="0.3">
      <c r="A322" s="9" t="s">
        <v>2459</v>
      </c>
      <c r="B322" s="9" t="s">
        <v>5078</v>
      </c>
      <c r="C322" s="9" t="s">
        <v>982</v>
      </c>
      <c r="D322" s="9" t="s">
        <v>82</v>
      </c>
      <c r="E322" s="10">
        <v>148273</v>
      </c>
      <c r="F322" s="10">
        <v>1280</v>
      </c>
      <c r="G322" s="11"/>
      <c r="H322" s="10">
        <v>10130</v>
      </c>
      <c r="I322" s="10">
        <v>24755</v>
      </c>
      <c r="J322" s="11"/>
      <c r="K322" s="11"/>
      <c r="L322" s="11">
        <v>0</v>
      </c>
      <c r="M322" s="11"/>
      <c r="N322" s="11">
        <v>-550</v>
      </c>
      <c r="O322" s="11"/>
    </row>
    <row r="323" spans="1:15" ht="14.45" x14ac:dyDescent="0.3">
      <c r="A323" s="9" t="s">
        <v>2461</v>
      </c>
      <c r="B323" s="9" t="s">
        <v>5078</v>
      </c>
      <c r="C323" s="9" t="s">
        <v>982</v>
      </c>
      <c r="D323" s="9" t="s">
        <v>66</v>
      </c>
      <c r="E323" s="10">
        <v>0</v>
      </c>
      <c r="F323" s="11"/>
      <c r="G323" s="11"/>
      <c r="H323" s="11"/>
      <c r="I323" s="11"/>
      <c r="J323" s="11"/>
      <c r="K323" s="11"/>
      <c r="L323" s="11">
        <v>0</v>
      </c>
      <c r="M323" s="11"/>
      <c r="N323" s="11">
        <v>-34010</v>
      </c>
      <c r="O323" s="11"/>
    </row>
    <row r="324" spans="1:15" ht="14.45" x14ac:dyDescent="0.3">
      <c r="A324" s="9" t="s">
        <v>3169</v>
      </c>
      <c r="B324" s="9" t="s">
        <v>5078</v>
      </c>
      <c r="C324" s="9" t="s">
        <v>982</v>
      </c>
      <c r="D324" s="9" t="s">
        <v>425</v>
      </c>
      <c r="E324" s="11"/>
      <c r="F324" s="11"/>
      <c r="G324" s="11"/>
      <c r="H324" s="11"/>
      <c r="I324" s="10">
        <v>100000</v>
      </c>
      <c r="J324" s="11"/>
      <c r="K324" s="11"/>
      <c r="L324" s="11">
        <v>0</v>
      </c>
      <c r="M324" s="11"/>
      <c r="N324" s="11">
        <v>-100000</v>
      </c>
      <c r="O324" s="11"/>
    </row>
    <row r="325" spans="1:15" ht="14.45" x14ac:dyDescent="0.3">
      <c r="A325" s="9" t="s">
        <v>3223</v>
      </c>
      <c r="B325" s="9" t="s">
        <v>5078</v>
      </c>
      <c r="C325" s="9" t="s">
        <v>982</v>
      </c>
      <c r="D325" s="9" t="s">
        <v>426</v>
      </c>
      <c r="E325" s="11"/>
      <c r="F325" s="11"/>
      <c r="G325" s="10">
        <v>200000</v>
      </c>
      <c r="H325" s="11"/>
      <c r="I325" s="11"/>
      <c r="J325" s="11"/>
      <c r="K325" s="11"/>
      <c r="L325" s="11">
        <v>0</v>
      </c>
      <c r="M325" s="11"/>
      <c r="N325" s="11">
        <v>-200000</v>
      </c>
      <c r="O325" s="11"/>
    </row>
    <row r="326" spans="1:15" ht="14.45" x14ac:dyDescent="0.3">
      <c r="A326" s="9" t="s">
        <v>3212</v>
      </c>
      <c r="B326" s="9" t="s">
        <v>5078</v>
      </c>
      <c r="C326" s="9" t="s">
        <v>982</v>
      </c>
      <c r="D326" s="9" t="s">
        <v>427</v>
      </c>
      <c r="E326" s="10">
        <v>224980</v>
      </c>
      <c r="F326" s="10">
        <v>960</v>
      </c>
      <c r="G326" s="11"/>
      <c r="H326" s="11"/>
      <c r="I326" s="10">
        <v>1310</v>
      </c>
      <c r="J326" s="11"/>
      <c r="K326" s="11"/>
      <c r="L326" s="11">
        <v>0</v>
      </c>
      <c r="M326" s="11"/>
      <c r="N326" s="11">
        <v>0</v>
      </c>
      <c r="O326" s="11"/>
    </row>
    <row r="327" spans="1:15" ht="14.45" x14ac:dyDescent="0.3">
      <c r="A327" s="9" t="s">
        <v>2464</v>
      </c>
      <c r="B327" s="9" t="s">
        <v>5078</v>
      </c>
      <c r="C327" s="9" t="s">
        <v>982</v>
      </c>
      <c r="D327" s="9" t="s">
        <v>428</v>
      </c>
      <c r="E327" s="11"/>
      <c r="F327" s="11"/>
      <c r="G327" s="11"/>
      <c r="H327" s="11"/>
      <c r="I327" s="10">
        <v>7710551</v>
      </c>
      <c r="J327" s="11"/>
      <c r="K327" s="11"/>
      <c r="L327" s="11">
        <v>0</v>
      </c>
      <c r="M327" s="11"/>
      <c r="N327" s="11">
        <v>-7558441</v>
      </c>
      <c r="O327" s="11"/>
    </row>
    <row r="328" spans="1:15" ht="14.45" x14ac:dyDescent="0.3">
      <c r="A328" s="9" t="s">
        <v>2465</v>
      </c>
      <c r="B328" s="9" t="s">
        <v>5078</v>
      </c>
      <c r="C328" s="9" t="s">
        <v>982</v>
      </c>
      <c r="D328" s="9" t="s">
        <v>429</v>
      </c>
      <c r="E328" s="10">
        <v>66823</v>
      </c>
      <c r="F328" s="11"/>
      <c r="G328" s="11"/>
      <c r="H328" s="10">
        <v>2043</v>
      </c>
      <c r="I328" s="11"/>
      <c r="J328" s="11"/>
      <c r="K328" s="11"/>
      <c r="L328" s="11">
        <v>0</v>
      </c>
      <c r="M328" s="11"/>
      <c r="N328" s="11">
        <v>0</v>
      </c>
      <c r="O328" s="11"/>
    </row>
    <row r="329" spans="1:15" ht="14.45" x14ac:dyDescent="0.3">
      <c r="A329" s="9" t="s">
        <v>2472</v>
      </c>
      <c r="B329" s="9" t="s">
        <v>5078</v>
      </c>
      <c r="C329" s="9" t="s">
        <v>982</v>
      </c>
      <c r="D329" s="9" t="s">
        <v>430</v>
      </c>
      <c r="E329" s="11"/>
      <c r="F329" s="11"/>
      <c r="G329" s="11"/>
      <c r="H329" s="11"/>
      <c r="I329" s="10">
        <v>1800</v>
      </c>
      <c r="J329" s="11"/>
      <c r="K329" s="11"/>
      <c r="L329" s="11">
        <v>0</v>
      </c>
      <c r="M329" s="11"/>
      <c r="N329" s="11">
        <v>0</v>
      </c>
      <c r="O329" s="11"/>
    </row>
    <row r="330" spans="1:15" ht="14.45" x14ac:dyDescent="0.3">
      <c r="A330" s="9" t="s">
        <v>2475</v>
      </c>
      <c r="B330" s="9" t="s">
        <v>5078</v>
      </c>
      <c r="C330" s="9" t="s">
        <v>982</v>
      </c>
      <c r="D330" s="9" t="s">
        <v>431</v>
      </c>
      <c r="E330" s="10">
        <v>51860</v>
      </c>
      <c r="F330" s="11"/>
      <c r="G330" s="11"/>
      <c r="H330" s="11"/>
      <c r="I330" s="11"/>
      <c r="J330" s="11"/>
      <c r="K330" s="11"/>
      <c r="L330" s="11">
        <v>0</v>
      </c>
      <c r="M330" s="11"/>
      <c r="N330" s="11">
        <v>-52044</v>
      </c>
      <c r="O330" s="11"/>
    </row>
    <row r="331" spans="1:15" ht="14.45" x14ac:dyDescent="0.3">
      <c r="A331" s="9" t="s">
        <v>2476</v>
      </c>
      <c r="B331" s="9" t="s">
        <v>5078</v>
      </c>
      <c r="C331" s="9" t="s">
        <v>982</v>
      </c>
      <c r="D331" s="9" t="s">
        <v>432</v>
      </c>
      <c r="E331" s="10">
        <v>299280</v>
      </c>
      <c r="F331" s="11"/>
      <c r="G331" s="11"/>
      <c r="H331" s="10">
        <v>6310</v>
      </c>
      <c r="I331" s="10">
        <v>7000</v>
      </c>
      <c r="J331" s="11"/>
      <c r="K331" s="11"/>
      <c r="L331" s="11">
        <v>0</v>
      </c>
      <c r="M331" s="11"/>
      <c r="N331" s="11">
        <v>-277898</v>
      </c>
      <c r="O331" s="11"/>
    </row>
    <row r="332" spans="1:15" ht="14.45" x14ac:dyDescent="0.3">
      <c r="A332" s="9" t="s">
        <v>1494</v>
      </c>
      <c r="B332" s="9" t="s">
        <v>5078</v>
      </c>
      <c r="C332" s="9" t="s">
        <v>982</v>
      </c>
      <c r="D332" s="9" t="s">
        <v>433</v>
      </c>
      <c r="E332" s="11"/>
      <c r="F332" s="11"/>
      <c r="G332" s="11"/>
      <c r="H332" s="11"/>
      <c r="I332" s="10">
        <v>65934</v>
      </c>
      <c r="J332" s="11"/>
      <c r="K332" s="11"/>
      <c r="L332" s="11">
        <v>0</v>
      </c>
      <c r="M332" s="11"/>
      <c r="N332" s="11">
        <v>0</v>
      </c>
      <c r="O332" s="11"/>
    </row>
    <row r="333" spans="1:15" ht="14.45" x14ac:dyDescent="0.3">
      <c r="A333" s="9" t="s">
        <v>1495</v>
      </c>
      <c r="B333" s="9" t="s">
        <v>5078</v>
      </c>
      <c r="C333" s="9" t="s">
        <v>982</v>
      </c>
      <c r="D333" s="9" t="s">
        <v>434</v>
      </c>
      <c r="E333" s="11"/>
      <c r="F333" s="11"/>
      <c r="G333" s="11"/>
      <c r="H333" s="11"/>
      <c r="I333" s="11"/>
      <c r="J333" s="10">
        <v>1375000</v>
      </c>
      <c r="K333" s="11"/>
      <c r="L333" s="11">
        <v>0</v>
      </c>
      <c r="M333" s="11"/>
      <c r="N333" s="11">
        <v>-800000</v>
      </c>
      <c r="O333" s="11"/>
    </row>
    <row r="334" spans="1:15" ht="14.45" x14ac:dyDescent="0.3">
      <c r="A334" s="9" t="s">
        <v>1500</v>
      </c>
      <c r="B334" s="9" t="s">
        <v>5078</v>
      </c>
      <c r="C334" s="9" t="s">
        <v>982</v>
      </c>
      <c r="D334" s="9" t="s">
        <v>435</v>
      </c>
      <c r="E334" s="10">
        <v>526650</v>
      </c>
      <c r="F334" s="10">
        <v>1940</v>
      </c>
      <c r="G334" s="10">
        <v>1766</v>
      </c>
      <c r="H334" s="10">
        <v>14210</v>
      </c>
      <c r="I334" s="10">
        <v>114550</v>
      </c>
      <c r="J334" s="11"/>
      <c r="K334" s="11"/>
      <c r="L334" s="11">
        <v>0</v>
      </c>
      <c r="M334" s="11"/>
      <c r="N334" s="11">
        <v>-525327</v>
      </c>
      <c r="O334" s="11"/>
    </row>
    <row r="335" spans="1:15" ht="14.45" x14ac:dyDescent="0.3">
      <c r="A335" s="9" t="s">
        <v>1509</v>
      </c>
      <c r="B335" s="9" t="s">
        <v>5078</v>
      </c>
      <c r="C335" s="9" t="s">
        <v>982</v>
      </c>
      <c r="D335" s="9" t="s">
        <v>436</v>
      </c>
      <c r="E335" s="11"/>
      <c r="F335" s="11"/>
      <c r="G335" s="11"/>
      <c r="H335" s="11"/>
      <c r="I335" s="10">
        <v>70000</v>
      </c>
      <c r="J335" s="11"/>
      <c r="K335" s="11"/>
      <c r="L335" s="11">
        <v>0</v>
      </c>
      <c r="M335" s="11"/>
      <c r="N335" s="11">
        <v>-70000</v>
      </c>
      <c r="O335" s="11"/>
    </row>
    <row r="336" spans="1:15" ht="14.45" x14ac:dyDescent="0.3">
      <c r="A336" s="9" t="s">
        <v>1522</v>
      </c>
      <c r="B336" s="9" t="s">
        <v>5078</v>
      </c>
      <c r="C336" s="9" t="s">
        <v>982</v>
      </c>
      <c r="D336" s="9" t="s">
        <v>437</v>
      </c>
      <c r="E336" s="10">
        <v>72840</v>
      </c>
      <c r="F336" s="11"/>
      <c r="G336" s="11"/>
      <c r="H336" s="10">
        <v>760</v>
      </c>
      <c r="I336" s="10">
        <v>10320</v>
      </c>
      <c r="J336" s="11"/>
      <c r="K336" s="11"/>
      <c r="L336" s="11">
        <v>0</v>
      </c>
      <c r="M336" s="11"/>
      <c r="N336" s="11">
        <v>-86250</v>
      </c>
      <c r="O336" s="11"/>
    </row>
    <row r="337" spans="1:15" ht="14.45" x14ac:dyDescent="0.3">
      <c r="A337" s="9" t="s">
        <v>1545</v>
      </c>
      <c r="B337" s="9" t="s">
        <v>5078</v>
      </c>
      <c r="C337" s="9" t="s">
        <v>982</v>
      </c>
      <c r="D337" s="9" t="s">
        <v>438</v>
      </c>
      <c r="E337" s="11"/>
      <c r="F337" s="11"/>
      <c r="G337" s="11"/>
      <c r="H337" s="11"/>
      <c r="I337" s="11"/>
      <c r="J337" s="11"/>
      <c r="K337" s="11"/>
      <c r="L337" s="11">
        <v>0</v>
      </c>
      <c r="M337" s="11"/>
      <c r="N337" s="11">
        <v>-2834196</v>
      </c>
      <c r="O337" s="11"/>
    </row>
    <row r="338" spans="1:15" ht="14.45" x14ac:dyDescent="0.3">
      <c r="A338" s="9" t="s">
        <v>1546</v>
      </c>
      <c r="B338" s="9" t="s">
        <v>5078</v>
      </c>
      <c r="C338" s="9" t="s">
        <v>982</v>
      </c>
      <c r="D338" s="9" t="s">
        <v>439</v>
      </c>
      <c r="E338" s="10">
        <v>80760</v>
      </c>
      <c r="F338" s="11"/>
      <c r="G338" s="11"/>
      <c r="H338" s="10">
        <v>1640</v>
      </c>
      <c r="I338" s="10">
        <v>3940</v>
      </c>
      <c r="J338" s="11"/>
      <c r="K338" s="11"/>
      <c r="L338" s="11">
        <v>0</v>
      </c>
      <c r="M338" s="11"/>
      <c r="N338" s="11">
        <v>-36000</v>
      </c>
      <c r="O338" s="11"/>
    </row>
    <row r="339" spans="1:15" ht="14.45" x14ac:dyDescent="0.3">
      <c r="A339" s="9" t="s">
        <v>1551</v>
      </c>
      <c r="B339" s="9" t="s">
        <v>5078</v>
      </c>
      <c r="C339" s="9" t="s">
        <v>982</v>
      </c>
      <c r="D339" s="9" t="s">
        <v>440</v>
      </c>
      <c r="E339" s="10">
        <v>32590</v>
      </c>
      <c r="F339" s="11"/>
      <c r="G339" s="11"/>
      <c r="H339" s="11"/>
      <c r="I339" s="10">
        <v>5250</v>
      </c>
      <c r="J339" s="11"/>
      <c r="K339" s="11"/>
      <c r="L339" s="11">
        <v>0</v>
      </c>
      <c r="M339" s="11"/>
      <c r="N339" s="11">
        <v>-45854</v>
      </c>
      <c r="O339" s="11"/>
    </row>
    <row r="340" spans="1:15" ht="14.45" x14ac:dyDescent="0.3">
      <c r="A340" s="9" t="s">
        <v>1552</v>
      </c>
      <c r="B340" s="9" t="s">
        <v>5078</v>
      </c>
      <c r="C340" s="9" t="s">
        <v>982</v>
      </c>
      <c r="D340" s="9" t="s">
        <v>441</v>
      </c>
      <c r="E340" s="10">
        <v>790</v>
      </c>
      <c r="F340" s="11"/>
      <c r="G340" s="10">
        <v>77750</v>
      </c>
      <c r="H340" s="11"/>
      <c r="I340" s="11"/>
      <c r="J340" s="11"/>
      <c r="K340" s="11"/>
      <c r="L340" s="11">
        <v>0</v>
      </c>
      <c r="M340" s="11"/>
      <c r="N340" s="11">
        <v>-191651</v>
      </c>
      <c r="O340" s="11"/>
    </row>
    <row r="341" spans="1:15" ht="14.45" x14ac:dyDescent="0.3">
      <c r="A341" s="9" t="s">
        <v>1553</v>
      </c>
      <c r="B341" s="9" t="s">
        <v>5078</v>
      </c>
      <c r="C341" s="9" t="s">
        <v>982</v>
      </c>
      <c r="D341" s="9" t="s">
        <v>442</v>
      </c>
      <c r="E341" s="10">
        <v>359930</v>
      </c>
      <c r="F341" s="11"/>
      <c r="G341" s="11"/>
      <c r="H341" s="10">
        <v>-270</v>
      </c>
      <c r="I341" s="11"/>
      <c r="J341" s="11"/>
      <c r="K341" s="11"/>
      <c r="L341" s="11">
        <v>0</v>
      </c>
      <c r="M341" s="11"/>
      <c r="N341" s="11">
        <v>-364437</v>
      </c>
      <c r="O341" s="11"/>
    </row>
    <row r="342" spans="1:15" ht="14.45" x14ac:dyDescent="0.3">
      <c r="A342" s="9" t="s">
        <v>2622</v>
      </c>
      <c r="B342" s="9" t="s">
        <v>5078</v>
      </c>
      <c r="C342" s="9" t="s">
        <v>982</v>
      </c>
      <c r="D342" s="9" t="s">
        <v>443</v>
      </c>
      <c r="E342" s="10">
        <v>926360</v>
      </c>
      <c r="F342" s="10">
        <v>4830</v>
      </c>
      <c r="G342" s="10">
        <v>19795</v>
      </c>
      <c r="H342" s="10">
        <v>17560</v>
      </c>
      <c r="I342" s="10">
        <v>149074</v>
      </c>
      <c r="J342" s="11"/>
      <c r="K342" s="11"/>
      <c r="L342" s="11">
        <v>0</v>
      </c>
      <c r="M342" s="11"/>
      <c r="N342" s="11">
        <v>-1124900</v>
      </c>
      <c r="O342" s="11"/>
    </row>
    <row r="343" spans="1:15" ht="14.45" x14ac:dyDescent="0.3">
      <c r="A343" s="9" t="s">
        <v>1602</v>
      </c>
      <c r="B343" s="9" t="s">
        <v>5078</v>
      </c>
      <c r="C343" s="9" t="s">
        <v>982</v>
      </c>
      <c r="D343" s="9" t="s">
        <v>444</v>
      </c>
      <c r="E343" s="11"/>
      <c r="F343" s="11"/>
      <c r="G343" s="11"/>
      <c r="H343" s="11"/>
      <c r="I343" s="10">
        <v>364000</v>
      </c>
      <c r="J343" s="11"/>
      <c r="K343" s="11"/>
      <c r="L343" s="11">
        <v>0</v>
      </c>
      <c r="M343" s="11"/>
      <c r="N343" s="11">
        <v>-364000</v>
      </c>
      <c r="O343" s="11"/>
    </row>
    <row r="344" spans="1:15" ht="14.45" x14ac:dyDescent="0.3">
      <c r="A344" s="9" t="s">
        <v>1605</v>
      </c>
      <c r="B344" s="9" t="s">
        <v>5078</v>
      </c>
      <c r="C344" s="9" t="s">
        <v>982</v>
      </c>
      <c r="D344" s="9" t="s">
        <v>445</v>
      </c>
      <c r="E344" s="11"/>
      <c r="F344" s="11"/>
      <c r="G344" s="11"/>
      <c r="H344" s="11"/>
      <c r="I344" s="10">
        <v>63727</v>
      </c>
      <c r="J344" s="11"/>
      <c r="K344" s="11"/>
      <c r="L344" s="11">
        <v>0</v>
      </c>
      <c r="M344" s="11"/>
      <c r="N344" s="11">
        <v>0</v>
      </c>
      <c r="O344" s="11"/>
    </row>
    <row r="345" spans="1:15" ht="14.45" x14ac:dyDescent="0.3">
      <c r="A345" s="9" t="s">
        <v>1614</v>
      </c>
      <c r="B345" s="9" t="s">
        <v>5078</v>
      </c>
      <c r="C345" s="9" t="s">
        <v>982</v>
      </c>
      <c r="D345" s="9" t="s">
        <v>446</v>
      </c>
      <c r="E345" s="11"/>
      <c r="F345" s="11"/>
      <c r="G345" s="10">
        <v>276500</v>
      </c>
      <c r="H345" s="11"/>
      <c r="I345" s="10">
        <v>218000</v>
      </c>
      <c r="J345" s="11"/>
      <c r="K345" s="11"/>
      <c r="L345" s="11">
        <v>0</v>
      </c>
      <c r="M345" s="11"/>
      <c r="N345" s="11">
        <v>0</v>
      </c>
      <c r="O345" s="11"/>
    </row>
    <row r="346" spans="1:15" ht="14.45" x14ac:dyDescent="0.3">
      <c r="A346" s="9" t="s">
        <v>1618</v>
      </c>
      <c r="B346" s="9" t="s">
        <v>5078</v>
      </c>
      <c r="C346" s="9" t="s">
        <v>982</v>
      </c>
      <c r="D346" s="9" t="s">
        <v>448</v>
      </c>
      <c r="E346" s="11"/>
      <c r="F346" s="11"/>
      <c r="G346" s="11"/>
      <c r="H346" s="11"/>
      <c r="I346" s="10">
        <v>150000</v>
      </c>
      <c r="J346" s="11"/>
      <c r="K346" s="11"/>
      <c r="L346" s="11">
        <v>0</v>
      </c>
      <c r="M346" s="11"/>
      <c r="N346" s="11">
        <v>0</v>
      </c>
      <c r="O346" s="11"/>
    </row>
    <row r="347" spans="1:15" ht="14.45" x14ac:dyDescent="0.3">
      <c r="A347" s="9" t="s">
        <v>1660</v>
      </c>
      <c r="B347" s="9" t="s">
        <v>5078</v>
      </c>
      <c r="C347" s="9" t="s">
        <v>982</v>
      </c>
      <c r="D347" s="9" t="s">
        <v>449</v>
      </c>
      <c r="E347" s="10">
        <v>392740</v>
      </c>
      <c r="F347" s="10">
        <v>360</v>
      </c>
      <c r="G347" s="11"/>
      <c r="H347" s="10">
        <v>5500</v>
      </c>
      <c r="I347" s="10">
        <v>6792</v>
      </c>
      <c r="J347" s="11"/>
      <c r="K347" s="11"/>
      <c r="L347" s="11">
        <v>0</v>
      </c>
      <c r="M347" s="11"/>
      <c r="N347" s="11">
        <v>-34000</v>
      </c>
      <c r="O347" s="11"/>
    </row>
    <row r="348" spans="1:15" ht="14.45" x14ac:dyDescent="0.3">
      <c r="A348" s="9" t="s">
        <v>2629</v>
      </c>
      <c r="B348" s="9" t="s">
        <v>5078</v>
      </c>
      <c r="C348" s="9" t="s">
        <v>982</v>
      </c>
      <c r="D348" s="9" t="s">
        <v>450</v>
      </c>
      <c r="E348" s="10">
        <v>1573575</v>
      </c>
      <c r="F348" s="10">
        <v>1930</v>
      </c>
      <c r="G348" s="11"/>
      <c r="H348" s="10">
        <v>19401</v>
      </c>
      <c r="I348" s="10">
        <v>23739</v>
      </c>
      <c r="J348" s="10">
        <v>71440</v>
      </c>
      <c r="K348" s="11"/>
      <c r="L348" s="11">
        <v>0</v>
      </c>
      <c r="M348" s="11"/>
      <c r="N348" s="11">
        <v>-1703705</v>
      </c>
      <c r="O348" s="11"/>
    </row>
    <row r="349" spans="1:15" ht="14.45" x14ac:dyDescent="0.3">
      <c r="A349" s="9" t="s">
        <v>1663</v>
      </c>
      <c r="B349" s="9" t="s">
        <v>5078</v>
      </c>
      <c r="C349" s="9" t="s">
        <v>982</v>
      </c>
      <c r="D349" s="9" t="s">
        <v>451</v>
      </c>
      <c r="E349" s="11"/>
      <c r="F349" s="11"/>
      <c r="G349" s="11"/>
      <c r="H349" s="11"/>
      <c r="I349" s="10">
        <v>2290751</v>
      </c>
      <c r="J349" s="10">
        <v>621330</v>
      </c>
      <c r="K349" s="11"/>
      <c r="L349" s="11">
        <v>0</v>
      </c>
      <c r="M349" s="11"/>
      <c r="N349" s="11">
        <v>-2912081</v>
      </c>
      <c r="O349" s="11"/>
    </row>
    <row r="350" spans="1:15" ht="14.45" x14ac:dyDescent="0.3">
      <c r="A350" s="9" t="s">
        <v>1664</v>
      </c>
      <c r="B350" s="9" t="s">
        <v>5078</v>
      </c>
      <c r="C350" s="9" t="s">
        <v>982</v>
      </c>
      <c r="D350" s="9" t="s">
        <v>452</v>
      </c>
      <c r="E350" s="10">
        <v>416940</v>
      </c>
      <c r="F350" s="10">
        <v>10</v>
      </c>
      <c r="G350" s="11"/>
      <c r="H350" s="10">
        <v>15652</v>
      </c>
      <c r="I350" s="10">
        <v>1490</v>
      </c>
      <c r="J350" s="11"/>
      <c r="K350" s="11"/>
      <c r="L350" s="11">
        <v>0</v>
      </c>
      <c r="M350" s="11"/>
      <c r="N350" s="11">
        <v>-35920</v>
      </c>
      <c r="O350" s="11"/>
    </row>
    <row r="351" spans="1:15" ht="14.45" x14ac:dyDescent="0.3">
      <c r="A351" s="9" t="s">
        <v>1685</v>
      </c>
      <c r="B351" s="9" t="s">
        <v>5078</v>
      </c>
      <c r="C351" s="9" t="s">
        <v>982</v>
      </c>
      <c r="D351" s="9" t="s">
        <v>454</v>
      </c>
      <c r="E351" s="10">
        <v>196850</v>
      </c>
      <c r="F351" s="11"/>
      <c r="G351" s="11"/>
      <c r="H351" s="11"/>
      <c r="I351" s="10">
        <v>11103</v>
      </c>
      <c r="J351" s="11"/>
      <c r="K351" s="11"/>
      <c r="L351" s="11">
        <v>0</v>
      </c>
      <c r="M351" s="11"/>
      <c r="N351" s="11">
        <v>-157907</v>
      </c>
      <c r="O351" s="11"/>
    </row>
    <row r="352" spans="1:15" ht="14.45" x14ac:dyDescent="0.3">
      <c r="A352" s="9" t="s">
        <v>1711</v>
      </c>
      <c r="B352" s="9" t="s">
        <v>5078</v>
      </c>
      <c r="C352" s="9" t="s">
        <v>982</v>
      </c>
      <c r="D352" s="9" t="s">
        <v>456</v>
      </c>
      <c r="E352" s="11"/>
      <c r="F352" s="10">
        <v>740975</v>
      </c>
      <c r="G352" s="11"/>
      <c r="H352" s="11"/>
      <c r="I352" s="11"/>
      <c r="J352" s="11"/>
      <c r="K352" s="11"/>
      <c r="L352" s="11">
        <v>0</v>
      </c>
      <c r="M352" s="11"/>
      <c r="N352" s="11">
        <v>0</v>
      </c>
      <c r="O352" s="11"/>
    </row>
    <row r="353" spans="1:15" ht="14.45" x14ac:dyDescent="0.3">
      <c r="A353" s="9" t="s">
        <v>1712</v>
      </c>
      <c r="B353" s="9" t="s">
        <v>5078</v>
      </c>
      <c r="C353" s="9" t="s">
        <v>982</v>
      </c>
      <c r="D353" s="9" t="s">
        <v>457</v>
      </c>
      <c r="E353" s="10">
        <v>216300</v>
      </c>
      <c r="F353" s="11"/>
      <c r="G353" s="11"/>
      <c r="H353" s="10">
        <v>2802859</v>
      </c>
      <c r="I353" s="10">
        <v>11729</v>
      </c>
      <c r="J353" s="11"/>
      <c r="K353" s="11"/>
      <c r="L353" s="11">
        <v>0</v>
      </c>
      <c r="M353" s="11"/>
      <c r="N353" s="11">
        <v>-251040</v>
      </c>
      <c r="O353" s="11"/>
    </row>
    <row r="354" spans="1:15" ht="14.45" x14ac:dyDescent="0.3">
      <c r="A354" s="9" t="s">
        <v>1715</v>
      </c>
      <c r="B354" s="9" t="s">
        <v>5078</v>
      </c>
      <c r="C354" s="9" t="s">
        <v>982</v>
      </c>
      <c r="D354" s="9" t="s">
        <v>458</v>
      </c>
      <c r="E354" s="10">
        <v>2402600</v>
      </c>
      <c r="F354" s="11"/>
      <c r="G354" s="11"/>
      <c r="H354" s="11"/>
      <c r="I354" s="11"/>
      <c r="J354" s="11"/>
      <c r="K354" s="11"/>
      <c r="L354" s="11">
        <v>0</v>
      </c>
      <c r="M354" s="10">
        <v>6626287</v>
      </c>
      <c r="N354" s="11">
        <v>0</v>
      </c>
      <c r="O354" s="11"/>
    </row>
    <row r="355" spans="1:15" ht="14.45" x14ac:dyDescent="0.3">
      <c r="A355" s="9" t="s">
        <v>4482</v>
      </c>
      <c r="B355" s="9" t="s">
        <v>5078</v>
      </c>
      <c r="C355" s="9" t="s">
        <v>982</v>
      </c>
      <c r="D355" s="9" t="s">
        <v>461</v>
      </c>
      <c r="E355" s="10">
        <v>-120</v>
      </c>
      <c r="F355" s="11"/>
      <c r="G355" s="11"/>
      <c r="H355" s="11"/>
      <c r="I355" s="11"/>
      <c r="J355" s="11"/>
      <c r="K355" s="11"/>
      <c r="L355" s="11">
        <v>0</v>
      </c>
      <c r="M355" s="10">
        <v>24080</v>
      </c>
      <c r="N355" s="11">
        <v>0</v>
      </c>
      <c r="O355" s="11"/>
    </row>
    <row r="356" spans="1:15" ht="14.45" x14ac:dyDescent="0.3">
      <c r="A356" s="9" t="s">
        <v>4048</v>
      </c>
      <c r="B356" s="9" t="s">
        <v>5078</v>
      </c>
      <c r="C356" s="9" t="s">
        <v>982</v>
      </c>
      <c r="D356" s="9" t="s">
        <v>463</v>
      </c>
      <c r="E356" s="10">
        <v>117840</v>
      </c>
      <c r="F356" s="11"/>
      <c r="G356" s="10">
        <v>5350</v>
      </c>
      <c r="H356" s="10">
        <v>10970</v>
      </c>
      <c r="I356" s="10">
        <v>27790</v>
      </c>
      <c r="J356" s="11"/>
      <c r="K356" s="11"/>
      <c r="L356" s="11">
        <v>0</v>
      </c>
      <c r="M356" s="11"/>
      <c r="N356" s="11">
        <v>-39700</v>
      </c>
      <c r="O356" s="11"/>
    </row>
    <row r="357" spans="1:15" ht="14.45" x14ac:dyDescent="0.3">
      <c r="A357" s="9" t="s">
        <v>1436</v>
      </c>
      <c r="B357" s="9" t="s">
        <v>5078</v>
      </c>
      <c r="C357" s="9" t="s">
        <v>982</v>
      </c>
      <c r="D357" s="9" t="s">
        <v>464</v>
      </c>
      <c r="E357" s="10">
        <v>344316</v>
      </c>
      <c r="F357" s="10">
        <v>1500</v>
      </c>
      <c r="G357" s="11"/>
      <c r="H357" s="10">
        <v>3916</v>
      </c>
      <c r="I357" s="10">
        <v>1500</v>
      </c>
      <c r="J357" s="11"/>
      <c r="K357" s="11"/>
      <c r="L357" s="11">
        <v>0</v>
      </c>
      <c r="M357" s="11"/>
      <c r="N357" s="11">
        <v>0</v>
      </c>
      <c r="O357" s="11"/>
    </row>
    <row r="358" spans="1:15" ht="14.45" x14ac:dyDescent="0.3">
      <c r="A358" s="9" t="s">
        <v>4325</v>
      </c>
      <c r="B358" s="9" t="s">
        <v>5078</v>
      </c>
      <c r="C358" s="9" t="s">
        <v>982</v>
      </c>
      <c r="D358" s="9" t="s">
        <v>465</v>
      </c>
      <c r="E358" s="11"/>
      <c r="F358" s="11"/>
      <c r="G358" s="11"/>
      <c r="H358" s="11"/>
      <c r="I358" s="10">
        <v>101500</v>
      </c>
      <c r="J358" s="10">
        <v>799271</v>
      </c>
      <c r="K358" s="11"/>
      <c r="L358" s="11">
        <v>0</v>
      </c>
      <c r="M358" s="11"/>
      <c r="N358" s="11">
        <v>0</v>
      </c>
      <c r="O358" s="11"/>
    </row>
    <row r="359" spans="1:15" ht="14.45" x14ac:dyDescent="0.3">
      <c r="A359" s="9" t="s">
        <v>3666</v>
      </c>
      <c r="B359" s="9" t="s">
        <v>5078</v>
      </c>
      <c r="C359" s="9" t="s">
        <v>982</v>
      </c>
      <c r="D359" s="9" t="s">
        <v>466</v>
      </c>
      <c r="E359" s="11"/>
      <c r="F359" s="11"/>
      <c r="G359" s="11"/>
      <c r="H359" s="11"/>
      <c r="I359" s="10">
        <v>18170</v>
      </c>
      <c r="J359" s="10">
        <v>103750</v>
      </c>
      <c r="K359" s="11"/>
      <c r="L359" s="11">
        <v>0</v>
      </c>
      <c r="M359" s="11"/>
      <c r="N359" s="11">
        <v>0</v>
      </c>
      <c r="O359" s="11"/>
    </row>
    <row r="360" spans="1:15" ht="14.45" x14ac:dyDescent="0.3">
      <c r="A360" s="9" t="s">
        <v>4792</v>
      </c>
      <c r="B360" s="9" t="s">
        <v>5078</v>
      </c>
      <c r="C360" s="9" t="s">
        <v>982</v>
      </c>
      <c r="D360" s="9" t="s">
        <v>467</v>
      </c>
      <c r="E360" s="10">
        <v>149080</v>
      </c>
      <c r="F360" s="10">
        <v>1500</v>
      </c>
      <c r="G360" s="11"/>
      <c r="H360" s="10">
        <v>2410</v>
      </c>
      <c r="I360" s="10">
        <v>63500</v>
      </c>
      <c r="J360" s="11"/>
      <c r="K360" s="11"/>
      <c r="L360" s="11">
        <v>0</v>
      </c>
      <c r="M360" s="11"/>
      <c r="N360" s="11">
        <v>-21000</v>
      </c>
      <c r="O360" s="11"/>
    </row>
    <row r="361" spans="1:15" ht="14.45" x14ac:dyDescent="0.3">
      <c r="A361" s="9" t="s">
        <v>4605</v>
      </c>
      <c r="B361" s="9" t="s">
        <v>5078</v>
      </c>
      <c r="C361" s="9" t="s">
        <v>982</v>
      </c>
      <c r="D361" s="9" t="s">
        <v>468</v>
      </c>
      <c r="E361" s="10">
        <v>-960</v>
      </c>
      <c r="F361" s="11"/>
      <c r="G361" s="11"/>
      <c r="H361" s="11"/>
      <c r="I361" s="11"/>
      <c r="J361" s="11"/>
      <c r="K361" s="11"/>
      <c r="L361" s="11">
        <v>0</v>
      </c>
      <c r="M361" s="11"/>
      <c r="N361" s="11">
        <v>0</v>
      </c>
      <c r="O361" s="11"/>
    </row>
    <row r="362" spans="1:15" ht="14.45" x14ac:dyDescent="0.3">
      <c r="A362" s="9" t="s">
        <v>4322</v>
      </c>
      <c r="B362" s="9" t="s">
        <v>5078</v>
      </c>
      <c r="C362" s="9" t="s">
        <v>982</v>
      </c>
      <c r="D362" s="9" t="s">
        <v>472</v>
      </c>
      <c r="E362" s="11"/>
      <c r="F362" s="11"/>
      <c r="G362" s="11"/>
      <c r="H362" s="11"/>
      <c r="I362" s="10">
        <v>-69936</v>
      </c>
      <c r="J362" s="11"/>
      <c r="K362" s="11"/>
      <c r="L362" s="11">
        <v>0</v>
      </c>
      <c r="M362" s="11"/>
      <c r="N362" s="11">
        <v>0</v>
      </c>
      <c r="O362" s="11"/>
    </row>
    <row r="363" spans="1:15" ht="14.45" x14ac:dyDescent="0.3">
      <c r="A363" s="9" t="s">
        <v>1750</v>
      </c>
      <c r="B363" s="9" t="s">
        <v>5078</v>
      </c>
      <c r="C363" s="9" t="s">
        <v>1009</v>
      </c>
      <c r="D363" s="9" t="s">
        <v>477</v>
      </c>
      <c r="E363" s="11"/>
      <c r="F363" s="11"/>
      <c r="G363" s="11"/>
      <c r="H363" s="11"/>
      <c r="I363" s="11"/>
      <c r="J363" s="10">
        <v>1605000</v>
      </c>
      <c r="K363" s="11"/>
      <c r="L363" s="11">
        <v>0</v>
      </c>
      <c r="M363" s="11"/>
      <c r="N363" s="11">
        <v>-1605000</v>
      </c>
      <c r="O363" s="11"/>
    </row>
    <row r="364" spans="1:15" ht="14.45" x14ac:dyDescent="0.3">
      <c r="A364" s="9" t="s">
        <v>1753</v>
      </c>
      <c r="B364" s="9" t="s">
        <v>5078</v>
      </c>
      <c r="C364" s="9" t="s">
        <v>1009</v>
      </c>
      <c r="D364" s="9" t="s">
        <v>478</v>
      </c>
      <c r="E364" s="10">
        <v>1308565</v>
      </c>
      <c r="F364" s="10">
        <v>5890</v>
      </c>
      <c r="G364" s="10">
        <v>88473</v>
      </c>
      <c r="H364" s="10">
        <v>12820</v>
      </c>
      <c r="I364" s="10">
        <v>196305</v>
      </c>
      <c r="J364" s="11"/>
      <c r="K364" s="11"/>
      <c r="L364" s="11">
        <v>0</v>
      </c>
      <c r="M364" s="11"/>
      <c r="N364" s="11">
        <v>-263650</v>
      </c>
      <c r="O364" s="11"/>
    </row>
    <row r="365" spans="1:15" ht="14.45" x14ac:dyDescent="0.3">
      <c r="A365" s="9" t="s">
        <v>1754</v>
      </c>
      <c r="B365" s="9" t="s">
        <v>5078</v>
      </c>
      <c r="C365" s="9" t="s">
        <v>1009</v>
      </c>
      <c r="D365" s="9" t="s">
        <v>479</v>
      </c>
      <c r="E365" s="10">
        <v>46600</v>
      </c>
      <c r="F365" s="11"/>
      <c r="G365" s="11"/>
      <c r="H365" s="10">
        <v>100</v>
      </c>
      <c r="I365" s="10">
        <v>1000</v>
      </c>
      <c r="J365" s="11"/>
      <c r="K365" s="11"/>
      <c r="L365" s="11">
        <v>6560</v>
      </c>
      <c r="M365" s="11"/>
      <c r="N365" s="11">
        <v>-64400</v>
      </c>
      <c r="O365" s="11"/>
    </row>
    <row r="366" spans="1:15" ht="14.45" x14ac:dyDescent="0.3">
      <c r="A366" s="9" t="s">
        <v>4342</v>
      </c>
      <c r="B366" s="9" t="s">
        <v>5078</v>
      </c>
      <c r="C366" s="9" t="s">
        <v>1009</v>
      </c>
      <c r="D366" s="9" t="s">
        <v>480</v>
      </c>
      <c r="E366" s="11"/>
      <c r="F366" s="11"/>
      <c r="G366" s="10">
        <v>100</v>
      </c>
      <c r="H366" s="11"/>
      <c r="I366" s="10">
        <v>210</v>
      </c>
      <c r="J366" s="11"/>
      <c r="K366" s="11"/>
      <c r="L366" s="11">
        <v>0</v>
      </c>
      <c r="M366" s="11"/>
      <c r="N366" s="11">
        <v>-2470</v>
      </c>
      <c r="O366" s="11"/>
    </row>
    <row r="367" spans="1:15" ht="14.45" x14ac:dyDescent="0.3">
      <c r="A367" s="9" t="s">
        <v>4343</v>
      </c>
      <c r="B367" s="9" t="s">
        <v>5078</v>
      </c>
      <c r="C367" s="9" t="s">
        <v>1009</v>
      </c>
      <c r="D367" s="9" t="s">
        <v>481</v>
      </c>
      <c r="E367" s="10">
        <v>370</v>
      </c>
      <c r="F367" s="10">
        <v>10</v>
      </c>
      <c r="G367" s="10">
        <v>254440</v>
      </c>
      <c r="H367" s="10">
        <v>-880</v>
      </c>
      <c r="I367" s="10">
        <v>-7275</v>
      </c>
      <c r="J367" s="11"/>
      <c r="K367" s="11"/>
      <c r="L367" s="11">
        <v>0</v>
      </c>
      <c r="M367" s="10">
        <v>749870</v>
      </c>
      <c r="N367" s="11">
        <v>-20</v>
      </c>
      <c r="O367" s="11"/>
    </row>
    <row r="368" spans="1:15" ht="14.45" x14ac:dyDescent="0.3">
      <c r="A368" s="9" t="s">
        <v>1755</v>
      </c>
      <c r="B368" s="9" t="s">
        <v>5078</v>
      </c>
      <c r="C368" s="9" t="s">
        <v>1009</v>
      </c>
      <c r="D368" s="9" t="s">
        <v>482</v>
      </c>
      <c r="E368" s="11"/>
      <c r="F368" s="10">
        <v>-16730</v>
      </c>
      <c r="G368" s="11"/>
      <c r="H368" s="11"/>
      <c r="I368" s="11"/>
      <c r="J368" s="11"/>
      <c r="K368" s="11"/>
      <c r="L368" s="11">
        <v>0</v>
      </c>
      <c r="M368" s="11"/>
      <c r="N368" s="11">
        <v>0</v>
      </c>
      <c r="O368" s="11"/>
    </row>
    <row r="369" spans="1:15" ht="14.45" x14ac:dyDescent="0.3">
      <c r="A369" s="9" t="s">
        <v>1758</v>
      </c>
      <c r="B369" s="9" t="s">
        <v>5078</v>
      </c>
      <c r="C369" s="9" t="s">
        <v>1009</v>
      </c>
      <c r="D369" s="9" t="s">
        <v>483</v>
      </c>
      <c r="E369" s="11"/>
      <c r="F369" s="11"/>
      <c r="G369" s="10">
        <v>284</v>
      </c>
      <c r="H369" s="11"/>
      <c r="I369" s="10">
        <v>21130</v>
      </c>
      <c r="J369" s="11"/>
      <c r="K369" s="11"/>
      <c r="L369" s="11">
        <v>0</v>
      </c>
      <c r="M369" s="11"/>
      <c r="N369" s="11">
        <v>-21130</v>
      </c>
      <c r="O369" s="11"/>
    </row>
    <row r="370" spans="1:15" ht="14.45" x14ac:dyDescent="0.3">
      <c r="A370" s="9" t="s">
        <v>1776</v>
      </c>
      <c r="B370" s="9" t="s">
        <v>5078</v>
      </c>
      <c r="C370" s="9" t="s">
        <v>1009</v>
      </c>
      <c r="D370" s="9" t="s">
        <v>486</v>
      </c>
      <c r="E370" s="10">
        <v>27930</v>
      </c>
      <c r="F370" s="11"/>
      <c r="G370" s="11"/>
      <c r="H370" s="10">
        <v>5440</v>
      </c>
      <c r="I370" s="10">
        <v>25240</v>
      </c>
      <c r="J370" s="11"/>
      <c r="K370" s="11"/>
      <c r="L370" s="11">
        <v>0</v>
      </c>
      <c r="M370" s="11"/>
      <c r="N370" s="11">
        <v>-62290</v>
      </c>
      <c r="O370" s="11"/>
    </row>
    <row r="371" spans="1:15" ht="14.45" x14ac:dyDescent="0.3">
      <c r="A371" s="9" t="s">
        <v>1779</v>
      </c>
      <c r="B371" s="9" t="s">
        <v>5078</v>
      </c>
      <c r="C371" s="9" t="s">
        <v>1009</v>
      </c>
      <c r="D371" s="9" t="s">
        <v>487</v>
      </c>
      <c r="E371" s="10">
        <v>-590</v>
      </c>
      <c r="F371" s="10">
        <v>450</v>
      </c>
      <c r="G371" s="10">
        <v>12910</v>
      </c>
      <c r="H371" s="10">
        <v>-290</v>
      </c>
      <c r="I371" s="10">
        <v>136</v>
      </c>
      <c r="J371" s="11"/>
      <c r="K371" s="11"/>
      <c r="L371" s="11">
        <v>0</v>
      </c>
      <c r="M371" s="11"/>
      <c r="N371" s="11">
        <v>0</v>
      </c>
      <c r="O371" s="11"/>
    </row>
    <row r="372" spans="1:15" ht="14.45" x14ac:dyDescent="0.3">
      <c r="A372" s="9" t="s">
        <v>1780</v>
      </c>
      <c r="B372" s="9" t="s">
        <v>5078</v>
      </c>
      <c r="C372" s="9" t="s">
        <v>1009</v>
      </c>
      <c r="D372" s="9" t="s">
        <v>488</v>
      </c>
      <c r="E372" s="11"/>
      <c r="F372" s="11"/>
      <c r="G372" s="10">
        <v>6000</v>
      </c>
      <c r="H372" s="11"/>
      <c r="I372" s="11"/>
      <c r="J372" s="11"/>
      <c r="K372" s="11"/>
      <c r="L372" s="11">
        <v>0</v>
      </c>
      <c r="M372" s="11"/>
      <c r="N372" s="11">
        <v>0</v>
      </c>
      <c r="O372" s="11"/>
    </row>
    <row r="373" spans="1:15" ht="14.45" x14ac:dyDescent="0.3">
      <c r="A373" s="9" t="s">
        <v>1781</v>
      </c>
      <c r="B373" s="9" t="s">
        <v>5078</v>
      </c>
      <c r="C373" s="9" t="s">
        <v>1009</v>
      </c>
      <c r="D373" s="9" t="s">
        <v>489</v>
      </c>
      <c r="E373" s="11"/>
      <c r="F373" s="11"/>
      <c r="G373" s="10">
        <v>2632</v>
      </c>
      <c r="H373" s="11"/>
      <c r="I373" s="11"/>
      <c r="J373" s="11"/>
      <c r="K373" s="11"/>
      <c r="L373" s="11">
        <v>0</v>
      </c>
      <c r="M373" s="11"/>
      <c r="N373" s="11">
        <v>0</v>
      </c>
      <c r="O373" s="11"/>
    </row>
    <row r="374" spans="1:15" ht="14.45" x14ac:dyDescent="0.3">
      <c r="A374" s="9" t="s">
        <v>1782</v>
      </c>
      <c r="B374" s="9" t="s">
        <v>5078</v>
      </c>
      <c r="C374" s="9" t="s">
        <v>1009</v>
      </c>
      <c r="D374" s="9" t="s">
        <v>490</v>
      </c>
      <c r="E374" s="10">
        <v>-670</v>
      </c>
      <c r="F374" s="10">
        <v>450</v>
      </c>
      <c r="G374" s="10">
        <v>17025</v>
      </c>
      <c r="H374" s="11"/>
      <c r="I374" s="10">
        <v>940</v>
      </c>
      <c r="J374" s="11"/>
      <c r="K374" s="11"/>
      <c r="L374" s="11">
        <v>0</v>
      </c>
      <c r="M374" s="11"/>
      <c r="N374" s="11">
        <v>-6120</v>
      </c>
      <c r="O374" s="11"/>
    </row>
    <row r="375" spans="1:15" ht="14.45" x14ac:dyDescent="0.3">
      <c r="A375" s="9" t="s">
        <v>1785</v>
      </c>
      <c r="B375" s="9" t="s">
        <v>5078</v>
      </c>
      <c r="C375" s="9" t="s">
        <v>1009</v>
      </c>
      <c r="D375" s="9" t="s">
        <v>491</v>
      </c>
      <c r="E375" s="10">
        <v>19836</v>
      </c>
      <c r="F375" s="10">
        <v>760</v>
      </c>
      <c r="G375" s="10">
        <v>19630</v>
      </c>
      <c r="H375" s="11"/>
      <c r="I375" s="10">
        <v>97</v>
      </c>
      <c r="J375" s="11"/>
      <c r="K375" s="11"/>
      <c r="L375" s="11">
        <v>0</v>
      </c>
      <c r="M375" s="11"/>
      <c r="N375" s="11">
        <v>0</v>
      </c>
      <c r="O375" s="11"/>
    </row>
    <row r="376" spans="1:15" ht="14.45" x14ac:dyDescent="0.3">
      <c r="A376" s="9" t="s">
        <v>1786</v>
      </c>
      <c r="B376" s="9" t="s">
        <v>5078</v>
      </c>
      <c r="C376" s="9" t="s">
        <v>1009</v>
      </c>
      <c r="D376" s="9" t="s">
        <v>492</v>
      </c>
      <c r="E376" s="10">
        <v>153928</v>
      </c>
      <c r="F376" s="11"/>
      <c r="G376" s="10">
        <v>5000</v>
      </c>
      <c r="H376" s="10">
        <v>2220</v>
      </c>
      <c r="I376" s="10">
        <v>6000</v>
      </c>
      <c r="J376" s="11"/>
      <c r="K376" s="11"/>
      <c r="L376" s="11">
        <v>0</v>
      </c>
      <c r="M376" s="11"/>
      <c r="N376" s="11">
        <v>0</v>
      </c>
      <c r="O376" s="11"/>
    </row>
    <row r="377" spans="1:15" ht="14.45" x14ac:dyDescent="0.3">
      <c r="A377" s="9" t="s">
        <v>1787</v>
      </c>
      <c r="B377" s="9" t="s">
        <v>5078</v>
      </c>
      <c r="C377" s="9" t="s">
        <v>1009</v>
      </c>
      <c r="D377" s="9" t="s">
        <v>493</v>
      </c>
      <c r="E377" s="10">
        <v>-330</v>
      </c>
      <c r="F377" s="10">
        <v>800</v>
      </c>
      <c r="G377" s="10">
        <v>29735</v>
      </c>
      <c r="H377" s="11"/>
      <c r="I377" s="10">
        <v>69</v>
      </c>
      <c r="J377" s="11"/>
      <c r="K377" s="11"/>
      <c r="L377" s="11">
        <v>0</v>
      </c>
      <c r="M377" s="11"/>
      <c r="N377" s="11">
        <v>-4080</v>
      </c>
      <c r="O377" s="11"/>
    </row>
    <row r="378" spans="1:15" ht="14.45" x14ac:dyDescent="0.3">
      <c r="A378" s="9" t="s">
        <v>1788</v>
      </c>
      <c r="B378" s="9" t="s">
        <v>5078</v>
      </c>
      <c r="C378" s="9" t="s">
        <v>1009</v>
      </c>
      <c r="D378" s="9" t="s">
        <v>494</v>
      </c>
      <c r="E378" s="10">
        <v>-655</v>
      </c>
      <c r="F378" s="10">
        <v>400</v>
      </c>
      <c r="G378" s="10">
        <v>12279</v>
      </c>
      <c r="H378" s="10">
        <v>-140</v>
      </c>
      <c r="I378" s="10">
        <v>120</v>
      </c>
      <c r="J378" s="11"/>
      <c r="K378" s="11"/>
      <c r="L378" s="11">
        <v>0</v>
      </c>
      <c r="M378" s="11"/>
      <c r="N378" s="11">
        <v>0</v>
      </c>
      <c r="O378" s="11"/>
    </row>
    <row r="379" spans="1:15" ht="14.45" x14ac:dyDescent="0.3">
      <c r="A379" s="9" t="s">
        <v>1789</v>
      </c>
      <c r="B379" s="9" t="s">
        <v>5078</v>
      </c>
      <c r="C379" s="9" t="s">
        <v>1009</v>
      </c>
      <c r="D379" s="9" t="s">
        <v>495</v>
      </c>
      <c r="E379" s="11"/>
      <c r="F379" s="11"/>
      <c r="G379" s="10">
        <v>10908</v>
      </c>
      <c r="H379" s="11"/>
      <c r="I379" s="11"/>
      <c r="J379" s="11"/>
      <c r="K379" s="11"/>
      <c r="L379" s="11">
        <v>0</v>
      </c>
      <c r="M379" s="11"/>
      <c r="N379" s="11">
        <v>0</v>
      </c>
      <c r="O379" s="11"/>
    </row>
    <row r="380" spans="1:15" ht="14.45" x14ac:dyDescent="0.3">
      <c r="A380" s="9" t="s">
        <v>1790</v>
      </c>
      <c r="B380" s="9" t="s">
        <v>5078</v>
      </c>
      <c r="C380" s="9" t="s">
        <v>1009</v>
      </c>
      <c r="D380" s="9" t="s">
        <v>496</v>
      </c>
      <c r="E380" s="11"/>
      <c r="F380" s="11"/>
      <c r="G380" s="11"/>
      <c r="H380" s="11"/>
      <c r="I380" s="11"/>
      <c r="J380" s="11"/>
      <c r="K380" s="11"/>
      <c r="L380" s="11">
        <v>46170</v>
      </c>
      <c r="M380" s="11"/>
      <c r="N380" s="11">
        <v>0</v>
      </c>
      <c r="O380" s="11"/>
    </row>
    <row r="381" spans="1:15" ht="14.45" x14ac:dyDescent="0.3">
      <c r="A381" s="9" t="s">
        <v>1791</v>
      </c>
      <c r="B381" s="9" t="s">
        <v>5078</v>
      </c>
      <c r="C381" s="9" t="s">
        <v>1009</v>
      </c>
      <c r="D381" s="9" t="s">
        <v>497</v>
      </c>
      <c r="E381" s="10">
        <v>17780</v>
      </c>
      <c r="F381" s="11"/>
      <c r="G381" s="11"/>
      <c r="H381" s="10">
        <v>100</v>
      </c>
      <c r="I381" s="10">
        <v>13100</v>
      </c>
      <c r="J381" s="11"/>
      <c r="K381" s="11"/>
      <c r="L381" s="11">
        <v>0</v>
      </c>
      <c r="M381" s="11"/>
      <c r="N381" s="11">
        <v>-12178</v>
      </c>
      <c r="O381" s="11"/>
    </row>
    <row r="382" spans="1:15" ht="14.45" x14ac:dyDescent="0.3">
      <c r="A382" s="9" t="s">
        <v>1797</v>
      </c>
      <c r="B382" s="9" t="s">
        <v>5078</v>
      </c>
      <c r="C382" s="9" t="s">
        <v>1009</v>
      </c>
      <c r="D382" s="9" t="s">
        <v>48</v>
      </c>
      <c r="E382" s="11"/>
      <c r="F382" s="11"/>
      <c r="G382" s="10">
        <v>29920</v>
      </c>
      <c r="H382" s="11"/>
      <c r="I382" s="11"/>
      <c r="J382" s="11"/>
      <c r="K382" s="11"/>
      <c r="L382" s="11">
        <v>0</v>
      </c>
      <c r="M382" s="11"/>
      <c r="N382" s="11">
        <v>0</v>
      </c>
      <c r="O382" s="11"/>
    </row>
    <row r="383" spans="1:15" ht="14.45" x14ac:dyDescent="0.3">
      <c r="A383" s="9" t="s">
        <v>3494</v>
      </c>
      <c r="B383" s="9" t="s">
        <v>5078</v>
      </c>
      <c r="C383" s="9" t="s">
        <v>1009</v>
      </c>
      <c r="D383" s="9" t="s">
        <v>500</v>
      </c>
      <c r="E383" s="11"/>
      <c r="F383" s="11"/>
      <c r="G383" s="11"/>
      <c r="H383" s="11"/>
      <c r="I383" s="10">
        <v>33000</v>
      </c>
      <c r="J383" s="11"/>
      <c r="K383" s="11"/>
      <c r="L383" s="11">
        <v>0</v>
      </c>
      <c r="M383" s="11"/>
      <c r="N383" s="11">
        <v>0</v>
      </c>
      <c r="O383" s="11"/>
    </row>
    <row r="384" spans="1:15" ht="14.45" x14ac:dyDescent="0.3">
      <c r="A384" s="9" t="s">
        <v>1828</v>
      </c>
      <c r="B384" s="9" t="s">
        <v>5078</v>
      </c>
      <c r="C384" s="9" t="s">
        <v>1009</v>
      </c>
      <c r="D384" s="9" t="s">
        <v>502</v>
      </c>
      <c r="E384" s="11"/>
      <c r="F384" s="11"/>
      <c r="G384" s="11"/>
      <c r="H384" s="11"/>
      <c r="I384" s="11"/>
      <c r="J384" s="11"/>
      <c r="K384" s="11"/>
      <c r="L384" s="11">
        <v>0</v>
      </c>
      <c r="M384" s="10">
        <v>441990</v>
      </c>
      <c r="N384" s="11">
        <v>0</v>
      </c>
      <c r="O384" s="11"/>
    </row>
    <row r="385" spans="1:15" ht="14.45" x14ac:dyDescent="0.3">
      <c r="A385" s="9" t="s">
        <v>1831</v>
      </c>
      <c r="B385" s="9" t="s">
        <v>5078</v>
      </c>
      <c r="C385" s="9" t="s">
        <v>1009</v>
      </c>
      <c r="D385" s="9" t="s">
        <v>503</v>
      </c>
      <c r="E385" s="11"/>
      <c r="F385" s="11"/>
      <c r="G385" s="10">
        <v>4490</v>
      </c>
      <c r="H385" s="11"/>
      <c r="I385" s="11"/>
      <c r="J385" s="11"/>
      <c r="K385" s="11"/>
      <c r="L385" s="11">
        <v>0</v>
      </c>
      <c r="M385" s="11"/>
      <c r="N385" s="11">
        <v>0</v>
      </c>
      <c r="O385" s="11"/>
    </row>
    <row r="386" spans="1:15" ht="14.45" x14ac:dyDescent="0.3">
      <c r="A386" s="9" t="s">
        <v>3031</v>
      </c>
      <c r="B386" s="9" t="s">
        <v>5078</v>
      </c>
      <c r="C386" s="9" t="s">
        <v>1009</v>
      </c>
      <c r="D386" s="9" t="s">
        <v>504</v>
      </c>
      <c r="E386" s="10">
        <v>187368</v>
      </c>
      <c r="F386" s="11"/>
      <c r="G386" s="10">
        <v>12285</v>
      </c>
      <c r="H386" s="10">
        <v>440</v>
      </c>
      <c r="I386" s="10">
        <v>3570</v>
      </c>
      <c r="J386" s="11"/>
      <c r="K386" s="11"/>
      <c r="L386" s="11">
        <v>0</v>
      </c>
      <c r="M386" s="11"/>
      <c r="N386" s="11">
        <v>0</v>
      </c>
      <c r="O386" s="11"/>
    </row>
    <row r="387" spans="1:15" ht="14.45" x14ac:dyDescent="0.3">
      <c r="A387" s="9" t="s">
        <v>1836</v>
      </c>
      <c r="B387" s="9" t="s">
        <v>5078</v>
      </c>
      <c r="C387" s="9" t="s">
        <v>1009</v>
      </c>
      <c r="D387" s="9" t="s">
        <v>505</v>
      </c>
      <c r="E387" s="10">
        <v>166770</v>
      </c>
      <c r="F387" s="11"/>
      <c r="G387" s="11"/>
      <c r="H387" s="10">
        <v>2920</v>
      </c>
      <c r="I387" s="10">
        <v>40</v>
      </c>
      <c r="J387" s="11"/>
      <c r="K387" s="11"/>
      <c r="L387" s="11">
        <v>0</v>
      </c>
      <c r="M387" s="11"/>
      <c r="N387" s="11">
        <v>-170100</v>
      </c>
      <c r="O387" s="11"/>
    </row>
    <row r="388" spans="1:15" ht="14.45" x14ac:dyDescent="0.3">
      <c r="A388" s="9" t="s">
        <v>1837</v>
      </c>
      <c r="B388" s="9" t="s">
        <v>5078</v>
      </c>
      <c r="C388" s="9" t="s">
        <v>1009</v>
      </c>
      <c r="D388" s="9" t="s">
        <v>506</v>
      </c>
      <c r="E388" s="10">
        <v>205800</v>
      </c>
      <c r="F388" s="11"/>
      <c r="G388" s="11"/>
      <c r="H388" s="10">
        <v>1040</v>
      </c>
      <c r="I388" s="10">
        <v>3000</v>
      </c>
      <c r="J388" s="11"/>
      <c r="K388" s="11"/>
      <c r="L388" s="11">
        <v>0</v>
      </c>
      <c r="M388" s="11"/>
      <c r="N388" s="11">
        <v>-212810</v>
      </c>
      <c r="O388" s="11"/>
    </row>
    <row r="389" spans="1:15" ht="14.45" x14ac:dyDescent="0.3">
      <c r="A389" s="9" t="s">
        <v>1840</v>
      </c>
      <c r="B389" s="9" t="s">
        <v>5078</v>
      </c>
      <c r="C389" s="9" t="s">
        <v>1009</v>
      </c>
      <c r="D389" s="9" t="s">
        <v>507</v>
      </c>
      <c r="E389" s="10">
        <v>195519</v>
      </c>
      <c r="F389" s="11"/>
      <c r="G389" s="10">
        <v>4200</v>
      </c>
      <c r="H389" s="10">
        <v>2460</v>
      </c>
      <c r="I389" s="10">
        <v>8450</v>
      </c>
      <c r="J389" s="11"/>
      <c r="K389" s="11"/>
      <c r="L389" s="11">
        <v>0</v>
      </c>
      <c r="M389" s="11"/>
      <c r="N389" s="11">
        <v>-1500</v>
      </c>
      <c r="O389" s="11"/>
    </row>
    <row r="390" spans="1:15" ht="14.45" x14ac:dyDescent="0.3">
      <c r="A390" s="9" t="s">
        <v>1843</v>
      </c>
      <c r="B390" s="9" t="s">
        <v>5078</v>
      </c>
      <c r="C390" s="9" t="s">
        <v>1009</v>
      </c>
      <c r="D390" s="9" t="s">
        <v>508</v>
      </c>
      <c r="E390" s="11"/>
      <c r="F390" s="11"/>
      <c r="G390" s="10">
        <v>3000</v>
      </c>
      <c r="H390" s="11"/>
      <c r="I390" s="11"/>
      <c r="J390" s="11"/>
      <c r="K390" s="11"/>
      <c r="L390" s="11">
        <v>0</v>
      </c>
      <c r="M390" s="11"/>
      <c r="N390" s="11">
        <v>0</v>
      </c>
      <c r="O390" s="11"/>
    </row>
    <row r="391" spans="1:15" ht="14.45" x14ac:dyDescent="0.3">
      <c r="A391" s="9" t="s">
        <v>1848</v>
      </c>
      <c r="B391" s="9" t="s">
        <v>5078</v>
      </c>
      <c r="C391" s="9" t="s">
        <v>1009</v>
      </c>
      <c r="D391" s="9" t="s">
        <v>509</v>
      </c>
      <c r="E391" s="11"/>
      <c r="F391" s="11"/>
      <c r="G391" s="11"/>
      <c r="H391" s="11"/>
      <c r="I391" s="11"/>
      <c r="J391" s="11"/>
      <c r="K391" s="11"/>
      <c r="L391" s="11">
        <v>0</v>
      </c>
      <c r="M391" s="11"/>
      <c r="N391" s="11">
        <v>-5210</v>
      </c>
      <c r="O391" s="11"/>
    </row>
    <row r="392" spans="1:15" ht="14.45" x14ac:dyDescent="0.3">
      <c r="A392" s="9" t="s">
        <v>3235</v>
      </c>
      <c r="B392" s="9" t="s">
        <v>5078</v>
      </c>
      <c r="C392" s="9" t="s">
        <v>1009</v>
      </c>
      <c r="D392" s="9" t="s">
        <v>510</v>
      </c>
      <c r="E392" s="10">
        <v>-1906</v>
      </c>
      <c r="F392" s="10">
        <v>770</v>
      </c>
      <c r="G392" s="10">
        <v>9325</v>
      </c>
      <c r="H392" s="10">
        <v>-930</v>
      </c>
      <c r="I392" s="10">
        <v>90</v>
      </c>
      <c r="J392" s="11"/>
      <c r="K392" s="11"/>
      <c r="L392" s="11">
        <v>0</v>
      </c>
      <c r="M392" s="11"/>
      <c r="N392" s="11">
        <v>0</v>
      </c>
      <c r="O392" s="11"/>
    </row>
    <row r="393" spans="1:15" ht="14.45" x14ac:dyDescent="0.3">
      <c r="A393" s="9" t="s">
        <v>3236</v>
      </c>
      <c r="B393" s="9" t="s">
        <v>5078</v>
      </c>
      <c r="C393" s="9" t="s">
        <v>1009</v>
      </c>
      <c r="D393" s="9" t="s">
        <v>511</v>
      </c>
      <c r="E393" s="10">
        <v>125113</v>
      </c>
      <c r="F393" s="11"/>
      <c r="G393" s="11"/>
      <c r="H393" s="10">
        <v>2630</v>
      </c>
      <c r="I393" s="10">
        <v>6000</v>
      </c>
      <c r="J393" s="11"/>
      <c r="K393" s="11"/>
      <c r="L393" s="11">
        <v>0</v>
      </c>
      <c r="M393" s="11"/>
      <c r="N393" s="11">
        <v>0</v>
      </c>
      <c r="O393" s="11"/>
    </row>
    <row r="394" spans="1:15" ht="14.45" x14ac:dyDescent="0.3">
      <c r="A394" s="9" t="s">
        <v>3239</v>
      </c>
      <c r="B394" s="9" t="s">
        <v>5078</v>
      </c>
      <c r="C394" s="9" t="s">
        <v>1009</v>
      </c>
      <c r="D394" s="9" t="s">
        <v>512</v>
      </c>
      <c r="E394" s="10">
        <v>200</v>
      </c>
      <c r="F394" s="10">
        <v>100</v>
      </c>
      <c r="G394" s="10">
        <v>2910</v>
      </c>
      <c r="H394" s="11"/>
      <c r="I394" s="10">
        <v>7930</v>
      </c>
      <c r="J394" s="11"/>
      <c r="K394" s="11"/>
      <c r="L394" s="11">
        <v>0</v>
      </c>
      <c r="M394" s="11"/>
      <c r="N394" s="11">
        <v>0</v>
      </c>
      <c r="O394" s="11"/>
    </row>
    <row r="395" spans="1:15" ht="14.45" x14ac:dyDescent="0.3">
      <c r="A395" s="9" t="s">
        <v>3502</v>
      </c>
      <c r="B395" s="9" t="s">
        <v>5078</v>
      </c>
      <c r="C395" s="9" t="s">
        <v>1009</v>
      </c>
      <c r="D395" s="9" t="s">
        <v>513</v>
      </c>
      <c r="E395" s="10">
        <v>156472</v>
      </c>
      <c r="F395" s="11"/>
      <c r="G395" s="10">
        <v>500</v>
      </c>
      <c r="H395" s="10">
        <v>7740</v>
      </c>
      <c r="I395" s="10">
        <v>83100</v>
      </c>
      <c r="J395" s="11"/>
      <c r="K395" s="11"/>
      <c r="L395" s="11">
        <v>25000</v>
      </c>
      <c r="M395" s="11"/>
      <c r="N395" s="11">
        <v>0</v>
      </c>
      <c r="O395" s="11"/>
    </row>
    <row r="396" spans="1:15" ht="14.45" x14ac:dyDescent="0.3">
      <c r="A396" s="9" t="s">
        <v>1849</v>
      </c>
      <c r="B396" s="9" t="s">
        <v>5078</v>
      </c>
      <c r="C396" s="9" t="s">
        <v>1009</v>
      </c>
      <c r="D396" s="9" t="s">
        <v>514</v>
      </c>
      <c r="E396" s="11"/>
      <c r="F396" s="11"/>
      <c r="G396" s="10">
        <v>3300</v>
      </c>
      <c r="H396" s="11"/>
      <c r="I396" s="10">
        <v>300</v>
      </c>
      <c r="J396" s="11"/>
      <c r="K396" s="11"/>
      <c r="L396" s="11">
        <v>0</v>
      </c>
      <c r="M396" s="11"/>
      <c r="N396" s="11">
        <v>-1630</v>
      </c>
      <c r="O396" s="11"/>
    </row>
    <row r="397" spans="1:15" ht="14.45" x14ac:dyDescent="0.3">
      <c r="A397" s="9" t="s">
        <v>1858</v>
      </c>
      <c r="B397" s="9" t="s">
        <v>5078</v>
      </c>
      <c r="C397" s="9" t="s">
        <v>1009</v>
      </c>
      <c r="D397" s="9" t="s">
        <v>515</v>
      </c>
      <c r="E397" s="10">
        <v>179560</v>
      </c>
      <c r="F397" s="10">
        <v>4140</v>
      </c>
      <c r="G397" s="10">
        <v>8000</v>
      </c>
      <c r="H397" s="10">
        <v>1390</v>
      </c>
      <c r="I397" s="10">
        <v>52260</v>
      </c>
      <c r="J397" s="11"/>
      <c r="K397" s="11"/>
      <c r="L397" s="11">
        <v>0</v>
      </c>
      <c r="M397" s="11"/>
      <c r="N397" s="11">
        <v>-59380</v>
      </c>
      <c r="O397" s="11"/>
    </row>
    <row r="398" spans="1:15" ht="14.45" x14ac:dyDescent="0.3">
      <c r="A398" s="9" t="s">
        <v>1859</v>
      </c>
      <c r="B398" s="9" t="s">
        <v>5078</v>
      </c>
      <c r="C398" s="9" t="s">
        <v>1009</v>
      </c>
      <c r="D398" s="9" t="s">
        <v>516</v>
      </c>
      <c r="E398" s="10">
        <v>204050</v>
      </c>
      <c r="F398" s="11"/>
      <c r="G398" s="10">
        <v>250</v>
      </c>
      <c r="H398" s="10">
        <v>2000</v>
      </c>
      <c r="I398" s="10">
        <v>27630</v>
      </c>
      <c r="J398" s="11"/>
      <c r="K398" s="11"/>
      <c r="L398" s="11">
        <v>0</v>
      </c>
      <c r="M398" s="11"/>
      <c r="N398" s="11">
        <v>-155000</v>
      </c>
      <c r="O398" s="11"/>
    </row>
    <row r="399" spans="1:15" ht="14.45" x14ac:dyDescent="0.3">
      <c r="A399" s="9" t="s">
        <v>1860</v>
      </c>
      <c r="B399" s="9" t="s">
        <v>5078</v>
      </c>
      <c r="C399" s="9" t="s">
        <v>1009</v>
      </c>
      <c r="D399" s="9" t="s">
        <v>517</v>
      </c>
      <c r="E399" s="11"/>
      <c r="F399" s="11"/>
      <c r="G399" s="11"/>
      <c r="H399" s="11"/>
      <c r="I399" s="10">
        <v>4730</v>
      </c>
      <c r="J399" s="11"/>
      <c r="K399" s="11"/>
      <c r="L399" s="11">
        <v>0</v>
      </c>
      <c r="M399" s="11"/>
      <c r="N399" s="11">
        <v>-32500</v>
      </c>
      <c r="O399" s="11"/>
    </row>
    <row r="400" spans="1:15" ht="14.45" x14ac:dyDescent="0.3">
      <c r="A400" s="9" t="s">
        <v>4176</v>
      </c>
      <c r="B400" s="9" t="s">
        <v>5078</v>
      </c>
      <c r="C400" s="9" t="s">
        <v>1009</v>
      </c>
      <c r="D400" s="9" t="s">
        <v>518</v>
      </c>
      <c r="E400" s="11"/>
      <c r="F400" s="11"/>
      <c r="G400" s="11"/>
      <c r="H400" s="10">
        <v>-220</v>
      </c>
      <c r="I400" s="11"/>
      <c r="J400" s="11"/>
      <c r="K400" s="11"/>
      <c r="L400" s="11">
        <v>0</v>
      </c>
      <c r="M400" s="11"/>
      <c r="N400" s="11">
        <v>0</v>
      </c>
      <c r="O400" s="11"/>
    </row>
    <row r="401" spans="1:15" ht="14.45" x14ac:dyDescent="0.3">
      <c r="A401" s="9" t="s">
        <v>4237</v>
      </c>
      <c r="B401" s="9" t="s">
        <v>5078</v>
      </c>
      <c r="C401" s="9" t="s">
        <v>1009</v>
      </c>
      <c r="D401" s="9" t="s">
        <v>519</v>
      </c>
      <c r="E401" s="10">
        <v>-2690</v>
      </c>
      <c r="F401" s="11"/>
      <c r="G401" s="11"/>
      <c r="H401" s="11"/>
      <c r="I401" s="11"/>
      <c r="J401" s="11"/>
      <c r="K401" s="11"/>
      <c r="L401" s="11">
        <v>0</v>
      </c>
      <c r="M401" s="11"/>
      <c r="N401" s="11">
        <v>0</v>
      </c>
      <c r="O401" s="11"/>
    </row>
    <row r="402" spans="1:15" ht="14.45" x14ac:dyDescent="0.3">
      <c r="A402" s="9" t="s">
        <v>4567</v>
      </c>
      <c r="B402" s="9" t="s">
        <v>5078</v>
      </c>
      <c r="C402" s="9" t="s">
        <v>1009</v>
      </c>
      <c r="D402" s="9" t="s">
        <v>523</v>
      </c>
      <c r="E402" s="11"/>
      <c r="F402" s="11"/>
      <c r="G402" s="11"/>
      <c r="H402" s="10">
        <v>-10</v>
      </c>
      <c r="I402" s="11"/>
      <c r="J402" s="11"/>
      <c r="K402" s="11"/>
      <c r="L402" s="11">
        <v>0</v>
      </c>
      <c r="M402" s="11"/>
      <c r="N402" s="11">
        <v>0</v>
      </c>
      <c r="O402" s="11"/>
    </row>
    <row r="403" spans="1:15" ht="14.45" x14ac:dyDescent="0.3">
      <c r="A403" s="9" t="s">
        <v>4564</v>
      </c>
      <c r="B403" s="9" t="s">
        <v>5078</v>
      </c>
      <c r="C403" s="9" t="s">
        <v>1009</v>
      </c>
      <c r="D403" s="9" t="s">
        <v>524</v>
      </c>
      <c r="E403" s="11"/>
      <c r="F403" s="11"/>
      <c r="G403" s="11"/>
      <c r="H403" s="10">
        <v>-40</v>
      </c>
      <c r="I403" s="11"/>
      <c r="J403" s="11"/>
      <c r="K403" s="11"/>
      <c r="L403" s="11">
        <v>0</v>
      </c>
      <c r="M403" s="11"/>
      <c r="N403" s="11">
        <v>0</v>
      </c>
      <c r="O403" s="11"/>
    </row>
    <row r="404" spans="1:15" ht="14.45" x14ac:dyDescent="0.3">
      <c r="A404" s="9" t="s">
        <v>4536</v>
      </c>
      <c r="B404" s="9" t="s">
        <v>5078</v>
      </c>
      <c r="C404" s="9" t="s">
        <v>1009</v>
      </c>
      <c r="D404" s="9" t="s">
        <v>525</v>
      </c>
      <c r="E404" s="11"/>
      <c r="F404" s="11"/>
      <c r="G404" s="11"/>
      <c r="H404" s="10">
        <v>60</v>
      </c>
      <c r="I404" s="11"/>
      <c r="J404" s="11"/>
      <c r="K404" s="11"/>
      <c r="L404" s="11">
        <v>0</v>
      </c>
      <c r="M404" s="11"/>
      <c r="N404" s="11">
        <v>0</v>
      </c>
      <c r="O404" s="11"/>
    </row>
    <row r="405" spans="1:15" ht="14.45" x14ac:dyDescent="0.3">
      <c r="A405" s="9" t="s">
        <v>4541</v>
      </c>
      <c r="B405" s="9" t="s">
        <v>5078</v>
      </c>
      <c r="C405" s="9" t="s">
        <v>1009</v>
      </c>
      <c r="D405" s="9" t="s">
        <v>526</v>
      </c>
      <c r="E405" s="11"/>
      <c r="F405" s="11"/>
      <c r="G405" s="11"/>
      <c r="H405" s="10">
        <v>-40</v>
      </c>
      <c r="I405" s="11"/>
      <c r="J405" s="11"/>
      <c r="K405" s="11"/>
      <c r="L405" s="11">
        <v>0</v>
      </c>
      <c r="M405" s="11"/>
      <c r="N405" s="11">
        <v>0</v>
      </c>
      <c r="O405" s="11"/>
    </row>
    <row r="406" spans="1:15" ht="14.45" x14ac:dyDescent="0.3">
      <c r="A406" s="9" t="s">
        <v>4548</v>
      </c>
      <c r="B406" s="9" t="s">
        <v>5078</v>
      </c>
      <c r="C406" s="9" t="s">
        <v>1009</v>
      </c>
      <c r="D406" s="9" t="s">
        <v>527</v>
      </c>
      <c r="E406" s="11"/>
      <c r="F406" s="11"/>
      <c r="G406" s="11"/>
      <c r="H406" s="10">
        <v>-40</v>
      </c>
      <c r="I406" s="11"/>
      <c r="J406" s="11"/>
      <c r="K406" s="11"/>
      <c r="L406" s="11">
        <v>0</v>
      </c>
      <c r="M406" s="11"/>
      <c r="N406" s="11">
        <v>0</v>
      </c>
      <c r="O406" s="11"/>
    </row>
    <row r="407" spans="1:15" ht="14.45" x14ac:dyDescent="0.3">
      <c r="A407" s="9" t="s">
        <v>4549</v>
      </c>
      <c r="B407" s="9" t="s">
        <v>5078</v>
      </c>
      <c r="C407" s="9" t="s">
        <v>1009</v>
      </c>
      <c r="D407" s="9" t="s">
        <v>528</v>
      </c>
      <c r="E407" s="11"/>
      <c r="F407" s="11"/>
      <c r="G407" s="11"/>
      <c r="H407" s="10">
        <v>-190</v>
      </c>
      <c r="I407" s="11"/>
      <c r="J407" s="11"/>
      <c r="K407" s="11"/>
      <c r="L407" s="11">
        <v>0</v>
      </c>
      <c r="M407" s="11"/>
      <c r="N407" s="11">
        <v>0</v>
      </c>
      <c r="O407" s="11"/>
    </row>
    <row r="408" spans="1:15" ht="14.45" x14ac:dyDescent="0.3">
      <c r="A408" s="9" t="s">
        <v>4686</v>
      </c>
      <c r="B408" s="9" t="s">
        <v>5078</v>
      </c>
      <c r="C408" s="9" t="s">
        <v>1009</v>
      </c>
      <c r="D408" s="9" t="s">
        <v>536</v>
      </c>
      <c r="E408" s="11"/>
      <c r="F408" s="11"/>
      <c r="G408" s="11"/>
      <c r="H408" s="10">
        <v>-10</v>
      </c>
      <c r="I408" s="11"/>
      <c r="J408" s="11"/>
      <c r="K408" s="11"/>
      <c r="L408" s="11">
        <v>0</v>
      </c>
      <c r="M408" s="11"/>
      <c r="N408" s="11">
        <v>0</v>
      </c>
      <c r="O408" s="11"/>
    </row>
    <row r="409" spans="1:15" ht="14.45" x14ac:dyDescent="0.3">
      <c r="A409" s="9" t="s">
        <v>4688</v>
      </c>
      <c r="B409" s="9" t="s">
        <v>5078</v>
      </c>
      <c r="C409" s="9" t="s">
        <v>1009</v>
      </c>
      <c r="D409" s="9" t="s">
        <v>538</v>
      </c>
      <c r="E409" s="10">
        <v>-32310</v>
      </c>
      <c r="F409" s="11"/>
      <c r="G409" s="11"/>
      <c r="H409" s="10">
        <v>-1820</v>
      </c>
      <c r="I409" s="11"/>
      <c r="J409" s="11"/>
      <c r="K409" s="11"/>
      <c r="L409" s="11">
        <v>0</v>
      </c>
      <c r="M409" s="11"/>
      <c r="N409" s="11">
        <v>0</v>
      </c>
      <c r="O409" s="11"/>
    </row>
    <row r="410" spans="1:15" ht="14.45" x14ac:dyDescent="0.3">
      <c r="A410" s="9" t="s">
        <v>4697</v>
      </c>
      <c r="B410" s="9" t="s">
        <v>5078</v>
      </c>
      <c r="C410" s="9" t="s">
        <v>1009</v>
      </c>
      <c r="D410" s="9" t="s">
        <v>545</v>
      </c>
      <c r="E410" s="10">
        <v>-21490</v>
      </c>
      <c r="F410" s="11"/>
      <c r="G410" s="11"/>
      <c r="H410" s="10">
        <v>-1410</v>
      </c>
      <c r="I410" s="11"/>
      <c r="J410" s="11"/>
      <c r="K410" s="11"/>
      <c r="L410" s="11">
        <v>0</v>
      </c>
      <c r="M410" s="11"/>
      <c r="N410" s="11">
        <v>0</v>
      </c>
      <c r="O410" s="11"/>
    </row>
    <row r="411" spans="1:15" ht="14.45" x14ac:dyDescent="0.3">
      <c r="A411" s="9" t="s">
        <v>4700</v>
      </c>
      <c r="B411" s="9" t="s">
        <v>5078</v>
      </c>
      <c r="C411" s="9" t="s">
        <v>1009</v>
      </c>
      <c r="D411" s="9" t="s">
        <v>548</v>
      </c>
      <c r="E411" s="10">
        <v>-16630</v>
      </c>
      <c r="F411" s="11"/>
      <c r="G411" s="11"/>
      <c r="H411" s="10">
        <v>-650</v>
      </c>
      <c r="I411" s="11"/>
      <c r="J411" s="11"/>
      <c r="K411" s="11"/>
      <c r="L411" s="11">
        <v>0</v>
      </c>
      <c r="M411" s="11"/>
      <c r="N411" s="11">
        <v>0</v>
      </c>
      <c r="O411" s="11"/>
    </row>
    <row r="412" spans="1:15" ht="14.45" x14ac:dyDescent="0.3">
      <c r="A412" s="9" t="s">
        <v>4710</v>
      </c>
      <c r="B412" s="9" t="s">
        <v>5078</v>
      </c>
      <c r="C412" s="9" t="s">
        <v>1009</v>
      </c>
      <c r="D412" s="9" t="s">
        <v>549</v>
      </c>
      <c r="E412" s="10">
        <v>57310</v>
      </c>
      <c r="F412" s="11"/>
      <c r="G412" s="11"/>
      <c r="H412" s="10">
        <v>310</v>
      </c>
      <c r="I412" s="11"/>
      <c r="J412" s="11"/>
      <c r="K412" s="11"/>
      <c r="L412" s="11">
        <v>0</v>
      </c>
      <c r="M412" s="11"/>
      <c r="N412" s="11">
        <v>-59400</v>
      </c>
      <c r="O412" s="11"/>
    </row>
    <row r="413" spans="1:15" ht="14.45" x14ac:dyDescent="0.3">
      <c r="A413" s="9" t="s">
        <v>4711</v>
      </c>
      <c r="B413" s="9" t="s">
        <v>5078</v>
      </c>
      <c r="C413" s="9" t="s">
        <v>1009</v>
      </c>
      <c r="D413" s="9" t="s">
        <v>550</v>
      </c>
      <c r="E413" s="10">
        <v>27810</v>
      </c>
      <c r="F413" s="11"/>
      <c r="G413" s="11"/>
      <c r="H413" s="11"/>
      <c r="I413" s="11"/>
      <c r="J413" s="11"/>
      <c r="K413" s="11"/>
      <c r="L413" s="11">
        <v>0</v>
      </c>
      <c r="M413" s="11"/>
      <c r="N413" s="11">
        <v>-28200</v>
      </c>
      <c r="O413" s="11"/>
    </row>
    <row r="414" spans="1:15" ht="14.45" x14ac:dyDescent="0.3">
      <c r="A414" s="9" t="s">
        <v>4713</v>
      </c>
      <c r="B414" s="9" t="s">
        <v>5078</v>
      </c>
      <c r="C414" s="9" t="s">
        <v>1009</v>
      </c>
      <c r="D414" s="9" t="s">
        <v>552</v>
      </c>
      <c r="E414" s="10">
        <v>46980</v>
      </c>
      <c r="F414" s="11"/>
      <c r="G414" s="11"/>
      <c r="H414" s="10">
        <v>220</v>
      </c>
      <c r="I414" s="11"/>
      <c r="J414" s="11"/>
      <c r="K414" s="11"/>
      <c r="L414" s="11">
        <v>0</v>
      </c>
      <c r="M414" s="11"/>
      <c r="N414" s="11">
        <v>-47710</v>
      </c>
      <c r="O414" s="11"/>
    </row>
    <row r="415" spans="1:15" ht="14.45" x14ac:dyDescent="0.3">
      <c r="A415" s="9" t="s">
        <v>4714</v>
      </c>
      <c r="B415" s="9" t="s">
        <v>5078</v>
      </c>
      <c r="C415" s="9" t="s">
        <v>1009</v>
      </c>
      <c r="D415" s="9" t="s">
        <v>553</v>
      </c>
      <c r="E415" s="11"/>
      <c r="F415" s="11"/>
      <c r="G415" s="11"/>
      <c r="H415" s="11"/>
      <c r="I415" s="10">
        <v>85240</v>
      </c>
      <c r="J415" s="11"/>
      <c r="K415" s="11"/>
      <c r="L415" s="11">
        <v>0</v>
      </c>
      <c r="M415" s="11"/>
      <c r="N415" s="11">
        <v>-85240</v>
      </c>
      <c r="O415" s="11"/>
    </row>
    <row r="416" spans="1:15" ht="14.45" x14ac:dyDescent="0.3">
      <c r="A416" s="9" t="s">
        <v>4715</v>
      </c>
      <c r="B416" s="9" t="s">
        <v>5078</v>
      </c>
      <c r="C416" s="9" t="s">
        <v>1009</v>
      </c>
      <c r="D416" s="9" t="s">
        <v>554</v>
      </c>
      <c r="E416" s="10">
        <v>1560</v>
      </c>
      <c r="F416" s="11"/>
      <c r="G416" s="11"/>
      <c r="H416" s="11"/>
      <c r="I416" s="11"/>
      <c r="J416" s="11"/>
      <c r="K416" s="11"/>
      <c r="L416" s="11">
        <v>0</v>
      </c>
      <c r="M416" s="11"/>
      <c r="N416" s="11">
        <v>-1560</v>
      </c>
      <c r="O416" s="11"/>
    </row>
    <row r="417" spans="1:15" ht="14.45" x14ac:dyDescent="0.3">
      <c r="A417" s="9" t="s">
        <v>4716</v>
      </c>
      <c r="B417" s="9" t="s">
        <v>5078</v>
      </c>
      <c r="C417" s="9" t="s">
        <v>1009</v>
      </c>
      <c r="D417" s="9" t="s">
        <v>555</v>
      </c>
      <c r="E417" s="11"/>
      <c r="F417" s="11"/>
      <c r="G417" s="11"/>
      <c r="H417" s="11"/>
      <c r="I417" s="10">
        <v>81600</v>
      </c>
      <c r="J417" s="11"/>
      <c r="K417" s="11"/>
      <c r="L417" s="11">
        <v>0</v>
      </c>
      <c r="M417" s="11"/>
      <c r="N417" s="11">
        <v>-81600</v>
      </c>
      <c r="O417" s="11"/>
    </row>
    <row r="418" spans="1:15" ht="14.45" x14ac:dyDescent="0.3">
      <c r="A418" s="9" t="s">
        <v>4717</v>
      </c>
      <c r="B418" s="9" t="s">
        <v>5078</v>
      </c>
      <c r="C418" s="9" t="s">
        <v>1009</v>
      </c>
      <c r="D418" s="9" t="s">
        <v>556</v>
      </c>
      <c r="E418" s="10">
        <v>147300</v>
      </c>
      <c r="F418" s="11"/>
      <c r="G418" s="11"/>
      <c r="H418" s="10">
        <v>260</v>
      </c>
      <c r="I418" s="11"/>
      <c r="J418" s="11"/>
      <c r="K418" s="11"/>
      <c r="L418" s="11">
        <v>0</v>
      </c>
      <c r="M418" s="11"/>
      <c r="N418" s="11">
        <v>-149420</v>
      </c>
      <c r="O418" s="11"/>
    </row>
    <row r="419" spans="1:15" ht="14.45" x14ac:dyDescent="0.3">
      <c r="A419" s="9" t="s">
        <v>4718</v>
      </c>
      <c r="B419" s="9" t="s">
        <v>5078</v>
      </c>
      <c r="C419" s="9" t="s">
        <v>1009</v>
      </c>
      <c r="D419" s="9" t="s">
        <v>557</v>
      </c>
      <c r="E419" s="10">
        <v>134590</v>
      </c>
      <c r="F419" s="11"/>
      <c r="G419" s="11"/>
      <c r="H419" s="10">
        <v>2730</v>
      </c>
      <c r="I419" s="10">
        <v>1710</v>
      </c>
      <c r="J419" s="11"/>
      <c r="K419" s="11"/>
      <c r="L419" s="11">
        <v>0</v>
      </c>
      <c r="M419" s="11"/>
      <c r="N419" s="11">
        <v>-142110</v>
      </c>
      <c r="O419" s="11"/>
    </row>
    <row r="420" spans="1:15" ht="14.45" x14ac:dyDescent="0.3">
      <c r="A420" s="9" t="s">
        <v>4719</v>
      </c>
      <c r="B420" s="9" t="s">
        <v>5078</v>
      </c>
      <c r="C420" s="9" t="s">
        <v>1009</v>
      </c>
      <c r="D420" s="9" t="s">
        <v>558</v>
      </c>
      <c r="E420" s="10">
        <v>103140</v>
      </c>
      <c r="F420" s="11"/>
      <c r="G420" s="11"/>
      <c r="H420" s="10">
        <v>3940</v>
      </c>
      <c r="I420" s="11"/>
      <c r="J420" s="11"/>
      <c r="K420" s="11"/>
      <c r="L420" s="11">
        <v>0</v>
      </c>
      <c r="M420" s="11"/>
      <c r="N420" s="11">
        <v>-108420</v>
      </c>
      <c r="O420" s="11"/>
    </row>
    <row r="421" spans="1:15" ht="14.45" x14ac:dyDescent="0.3">
      <c r="A421" s="9" t="s">
        <v>4720</v>
      </c>
      <c r="B421" s="9" t="s">
        <v>5078</v>
      </c>
      <c r="C421" s="9" t="s">
        <v>1009</v>
      </c>
      <c r="D421" s="9" t="s">
        <v>559</v>
      </c>
      <c r="E421" s="10">
        <v>4970</v>
      </c>
      <c r="F421" s="11"/>
      <c r="G421" s="11"/>
      <c r="H421" s="11"/>
      <c r="I421" s="11"/>
      <c r="J421" s="11"/>
      <c r="K421" s="11"/>
      <c r="L421" s="11">
        <v>0</v>
      </c>
      <c r="M421" s="11"/>
      <c r="N421" s="11">
        <v>-4970</v>
      </c>
      <c r="O421" s="11"/>
    </row>
    <row r="422" spans="1:15" ht="14.45" x14ac:dyDescent="0.3">
      <c r="A422" s="9" t="s">
        <v>4721</v>
      </c>
      <c r="B422" s="9" t="s">
        <v>5078</v>
      </c>
      <c r="C422" s="9" t="s">
        <v>1009</v>
      </c>
      <c r="D422" s="9" t="s">
        <v>560</v>
      </c>
      <c r="E422" s="10">
        <v>83730</v>
      </c>
      <c r="F422" s="11"/>
      <c r="G422" s="11"/>
      <c r="H422" s="10">
        <v>580</v>
      </c>
      <c r="I422" s="11"/>
      <c r="J422" s="11"/>
      <c r="K422" s="11"/>
      <c r="L422" s="11">
        <v>0</v>
      </c>
      <c r="M422" s="11"/>
      <c r="N422" s="11">
        <v>-84850</v>
      </c>
      <c r="O422" s="11"/>
    </row>
    <row r="423" spans="1:15" ht="14.45" x14ac:dyDescent="0.3">
      <c r="A423" s="9" t="s">
        <v>4722</v>
      </c>
      <c r="B423" s="9" t="s">
        <v>5078</v>
      </c>
      <c r="C423" s="9" t="s">
        <v>1009</v>
      </c>
      <c r="D423" s="9" t="s">
        <v>561</v>
      </c>
      <c r="E423" s="10">
        <v>51180</v>
      </c>
      <c r="F423" s="11"/>
      <c r="G423" s="11"/>
      <c r="H423" s="11"/>
      <c r="I423" s="10">
        <v>1580</v>
      </c>
      <c r="J423" s="11"/>
      <c r="K423" s="11"/>
      <c r="L423" s="11">
        <v>0</v>
      </c>
      <c r="M423" s="11"/>
      <c r="N423" s="11">
        <v>-53270</v>
      </c>
      <c r="O423" s="11"/>
    </row>
    <row r="424" spans="1:15" ht="14.45" x14ac:dyDescent="0.3">
      <c r="A424" s="9" t="s">
        <v>4723</v>
      </c>
      <c r="B424" s="9" t="s">
        <v>5078</v>
      </c>
      <c r="C424" s="9" t="s">
        <v>1009</v>
      </c>
      <c r="D424" s="9" t="s">
        <v>562</v>
      </c>
      <c r="E424" s="10">
        <v>20160</v>
      </c>
      <c r="F424" s="11"/>
      <c r="G424" s="11"/>
      <c r="H424" s="11"/>
      <c r="I424" s="11"/>
      <c r="J424" s="11"/>
      <c r="K424" s="11"/>
      <c r="L424" s="11">
        <v>0</v>
      </c>
      <c r="M424" s="11"/>
      <c r="N424" s="11">
        <v>-20410</v>
      </c>
      <c r="O424" s="11"/>
    </row>
    <row r="425" spans="1:15" ht="14.45" x14ac:dyDescent="0.3">
      <c r="A425" s="9" t="s">
        <v>4724</v>
      </c>
      <c r="B425" s="9" t="s">
        <v>5078</v>
      </c>
      <c r="C425" s="9" t="s">
        <v>1009</v>
      </c>
      <c r="D425" s="9" t="s">
        <v>563</v>
      </c>
      <c r="E425" s="10">
        <v>39840</v>
      </c>
      <c r="F425" s="11"/>
      <c r="G425" s="11"/>
      <c r="H425" s="10">
        <v>300</v>
      </c>
      <c r="I425" s="11"/>
      <c r="J425" s="11"/>
      <c r="K425" s="11"/>
      <c r="L425" s="11">
        <v>0</v>
      </c>
      <c r="M425" s="11"/>
      <c r="N425" s="11">
        <v>-40250</v>
      </c>
      <c r="O425" s="11"/>
    </row>
    <row r="426" spans="1:15" ht="14.45" x14ac:dyDescent="0.3">
      <c r="A426" s="9" t="s">
        <v>4725</v>
      </c>
      <c r="B426" s="9" t="s">
        <v>5078</v>
      </c>
      <c r="C426" s="9" t="s">
        <v>1009</v>
      </c>
      <c r="D426" s="9" t="s">
        <v>564</v>
      </c>
      <c r="E426" s="11"/>
      <c r="F426" s="11"/>
      <c r="G426" s="11"/>
      <c r="H426" s="11"/>
      <c r="I426" s="10">
        <v>1630</v>
      </c>
      <c r="J426" s="11"/>
      <c r="K426" s="11"/>
      <c r="L426" s="11">
        <v>0</v>
      </c>
      <c r="M426" s="11"/>
      <c r="N426" s="11">
        <v>-1630</v>
      </c>
      <c r="O426" s="11"/>
    </row>
    <row r="427" spans="1:15" ht="14.45" x14ac:dyDescent="0.3">
      <c r="A427" s="9" t="s">
        <v>4726</v>
      </c>
      <c r="B427" s="9" t="s">
        <v>5078</v>
      </c>
      <c r="C427" s="9" t="s">
        <v>1009</v>
      </c>
      <c r="D427" s="9" t="s">
        <v>565</v>
      </c>
      <c r="E427" s="10">
        <v>52090</v>
      </c>
      <c r="F427" s="11"/>
      <c r="G427" s="11"/>
      <c r="H427" s="10">
        <v>3400</v>
      </c>
      <c r="I427" s="10">
        <v>35000</v>
      </c>
      <c r="J427" s="11"/>
      <c r="K427" s="11"/>
      <c r="L427" s="11">
        <v>0</v>
      </c>
      <c r="M427" s="10">
        <v>138530</v>
      </c>
      <c r="N427" s="11">
        <v>-91300</v>
      </c>
      <c r="O427" s="11"/>
    </row>
    <row r="428" spans="1:15" ht="14.45" x14ac:dyDescent="0.3">
      <c r="A428" s="9" t="s">
        <v>4727</v>
      </c>
      <c r="B428" s="9" t="s">
        <v>5078</v>
      </c>
      <c r="C428" s="9" t="s">
        <v>1009</v>
      </c>
      <c r="D428" s="9" t="s">
        <v>566</v>
      </c>
      <c r="E428" s="10">
        <v>1950</v>
      </c>
      <c r="F428" s="11"/>
      <c r="G428" s="11"/>
      <c r="H428" s="11"/>
      <c r="I428" s="10">
        <v>3160</v>
      </c>
      <c r="J428" s="11"/>
      <c r="K428" s="11"/>
      <c r="L428" s="11">
        <v>0</v>
      </c>
      <c r="M428" s="10">
        <v>31800</v>
      </c>
      <c r="N428" s="11">
        <v>-5110</v>
      </c>
      <c r="O428" s="11"/>
    </row>
    <row r="429" spans="1:15" ht="14.45" x14ac:dyDescent="0.3">
      <c r="A429" s="9" t="s">
        <v>4730</v>
      </c>
      <c r="B429" s="9" t="s">
        <v>5078</v>
      </c>
      <c r="C429" s="9" t="s">
        <v>1009</v>
      </c>
      <c r="D429" s="9" t="s">
        <v>567</v>
      </c>
      <c r="E429" s="11"/>
      <c r="F429" s="10">
        <v>4080</v>
      </c>
      <c r="G429" s="11"/>
      <c r="H429" s="11"/>
      <c r="I429" s="11"/>
      <c r="J429" s="11"/>
      <c r="K429" s="11"/>
      <c r="L429" s="11">
        <v>0</v>
      </c>
      <c r="M429" s="11"/>
      <c r="N429" s="11">
        <v>-4080</v>
      </c>
      <c r="O429" s="11"/>
    </row>
    <row r="430" spans="1:15" ht="14.45" x14ac:dyDescent="0.3">
      <c r="A430" s="9" t="s">
        <v>4731</v>
      </c>
      <c r="B430" s="9" t="s">
        <v>5078</v>
      </c>
      <c r="C430" s="9" t="s">
        <v>1009</v>
      </c>
      <c r="D430" s="9" t="s">
        <v>568</v>
      </c>
      <c r="E430" s="10">
        <v>34360</v>
      </c>
      <c r="F430" s="11"/>
      <c r="G430" s="11"/>
      <c r="H430" s="10">
        <v>770</v>
      </c>
      <c r="I430" s="11"/>
      <c r="J430" s="11"/>
      <c r="K430" s="11"/>
      <c r="L430" s="11">
        <v>0</v>
      </c>
      <c r="M430" s="10">
        <v>140</v>
      </c>
      <c r="N430" s="11">
        <v>-35670</v>
      </c>
      <c r="O430" s="11"/>
    </row>
    <row r="431" spans="1:15" ht="14.45" x14ac:dyDescent="0.3">
      <c r="A431" s="9" t="s">
        <v>4425</v>
      </c>
      <c r="B431" s="9" t="s">
        <v>5078</v>
      </c>
      <c r="C431" s="9" t="s">
        <v>1009</v>
      </c>
      <c r="D431" s="9" t="s">
        <v>569</v>
      </c>
      <c r="E431" s="11"/>
      <c r="F431" s="11"/>
      <c r="G431" s="11"/>
      <c r="H431" s="10">
        <v>-1380</v>
      </c>
      <c r="I431" s="10">
        <v>41220</v>
      </c>
      <c r="J431" s="11"/>
      <c r="K431" s="11"/>
      <c r="L431" s="11">
        <v>10000</v>
      </c>
      <c r="M431" s="11"/>
      <c r="N431" s="11">
        <v>0</v>
      </c>
      <c r="O431" s="11"/>
    </row>
    <row r="432" spans="1:15" ht="14.45" x14ac:dyDescent="0.3">
      <c r="A432" s="9" t="s">
        <v>4408</v>
      </c>
      <c r="B432" s="9" t="s">
        <v>5078</v>
      </c>
      <c r="C432" s="9" t="s">
        <v>1009</v>
      </c>
      <c r="D432" s="9" t="s">
        <v>570</v>
      </c>
      <c r="E432" s="10">
        <v>67010</v>
      </c>
      <c r="F432" s="11"/>
      <c r="G432" s="11"/>
      <c r="H432" s="10">
        <v>220</v>
      </c>
      <c r="I432" s="10">
        <v>-830</v>
      </c>
      <c r="J432" s="11"/>
      <c r="K432" s="11"/>
      <c r="L432" s="11">
        <v>0</v>
      </c>
      <c r="M432" s="11"/>
      <c r="N432" s="11">
        <v>0</v>
      </c>
      <c r="O432" s="11"/>
    </row>
    <row r="433" spans="1:15" ht="14.45" x14ac:dyDescent="0.3">
      <c r="A433" s="9" t="s">
        <v>4409</v>
      </c>
      <c r="B433" s="9" t="s">
        <v>5078</v>
      </c>
      <c r="C433" s="9" t="s">
        <v>1009</v>
      </c>
      <c r="D433" s="9" t="s">
        <v>571</v>
      </c>
      <c r="E433" s="11"/>
      <c r="F433" s="10">
        <v>100</v>
      </c>
      <c r="G433" s="11"/>
      <c r="H433" s="10">
        <v>-3400</v>
      </c>
      <c r="I433" s="10">
        <v>80</v>
      </c>
      <c r="J433" s="11"/>
      <c r="K433" s="11"/>
      <c r="L433" s="11">
        <v>18000</v>
      </c>
      <c r="M433" s="11"/>
      <c r="N433" s="11">
        <v>0</v>
      </c>
      <c r="O433" s="11"/>
    </row>
    <row r="434" spans="1:15" ht="14.45" x14ac:dyDescent="0.3">
      <c r="A434" s="9" t="s">
        <v>4412</v>
      </c>
      <c r="B434" s="9" t="s">
        <v>5078</v>
      </c>
      <c r="C434" s="9" t="s">
        <v>1009</v>
      </c>
      <c r="D434" s="9" t="s">
        <v>51</v>
      </c>
      <c r="E434" s="10">
        <v>47850</v>
      </c>
      <c r="F434" s="10">
        <v>10930</v>
      </c>
      <c r="G434" s="10">
        <v>124600</v>
      </c>
      <c r="H434" s="10">
        <v>6260</v>
      </c>
      <c r="I434" s="10">
        <v>28812</v>
      </c>
      <c r="J434" s="10">
        <v>18410</v>
      </c>
      <c r="K434" s="11"/>
      <c r="L434" s="11">
        <v>0</v>
      </c>
      <c r="M434" s="11"/>
      <c r="N434" s="11">
        <v>-116060</v>
      </c>
      <c r="O434" s="11"/>
    </row>
    <row r="435" spans="1:15" ht="14.45" x14ac:dyDescent="0.3">
      <c r="A435" s="9" t="s">
        <v>4413</v>
      </c>
      <c r="B435" s="9" t="s">
        <v>5078</v>
      </c>
      <c r="C435" s="9" t="s">
        <v>1009</v>
      </c>
      <c r="D435" s="9" t="s">
        <v>572</v>
      </c>
      <c r="E435" s="11"/>
      <c r="F435" s="11"/>
      <c r="G435" s="11"/>
      <c r="H435" s="10">
        <v>-200</v>
      </c>
      <c r="I435" s="11"/>
      <c r="J435" s="11"/>
      <c r="K435" s="11"/>
      <c r="L435" s="11">
        <v>0</v>
      </c>
      <c r="M435" s="11"/>
      <c r="N435" s="11">
        <v>0</v>
      </c>
      <c r="O435" s="11"/>
    </row>
    <row r="436" spans="1:15" ht="14.45" x14ac:dyDescent="0.3">
      <c r="A436" s="9" t="s">
        <v>4414</v>
      </c>
      <c r="B436" s="9" t="s">
        <v>5078</v>
      </c>
      <c r="C436" s="9" t="s">
        <v>1009</v>
      </c>
      <c r="D436" s="9" t="s">
        <v>573</v>
      </c>
      <c r="E436" s="10">
        <v>191450</v>
      </c>
      <c r="F436" s="11"/>
      <c r="G436" s="11"/>
      <c r="H436" s="10">
        <v>5410</v>
      </c>
      <c r="I436" s="11"/>
      <c r="J436" s="11"/>
      <c r="K436" s="11"/>
      <c r="L436" s="11">
        <v>0</v>
      </c>
      <c r="M436" s="11"/>
      <c r="N436" s="11">
        <v>0</v>
      </c>
      <c r="O436" s="11"/>
    </row>
    <row r="437" spans="1:15" ht="14.45" x14ac:dyDescent="0.3">
      <c r="A437" s="9" t="s">
        <v>4415</v>
      </c>
      <c r="B437" s="9" t="s">
        <v>5078</v>
      </c>
      <c r="C437" s="9" t="s">
        <v>1009</v>
      </c>
      <c r="D437" s="9" t="s">
        <v>574</v>
      </c>
      <c r="E437" s="10">
        <v>182400</v>
      </c>
      <c r="F437" s="11"/>
      <c r="G437" s="11"/>
      <c r="H437" s="10">
        <v>2080</v>
      </c>
      <c r="I437" s="11"/>
      <c r="J437" s="11"/>
      <c r="K437" s="11"/>
      <c r="L437" s="11">
        <v>0</v>
      </c>
      <c r="M437" s="11"/>
      <c r="N437" s="11">
        <v>0</v>
      </c>
      <c r="O437" s="11"/>
    </row>
    <row r="438" spans="1:15" ht="14.45" x14ac:dyDescent="0.3">
      <c r="A438" s="9" t="s">
        <v>4423</v>
      </c>
      <c r="B438" s="9" t="s">
        <v>5078</v>
      </c>
      <c r="C438" s="9" t="s">
        <v>1009</v>
      </c>
      <c r="D438" s="9" t="s">
        <v>575</v>
      </c>
      <c r="E438" s="10">
        <v>41110</v>
      </c>
      <c r="F438" s="11"/>
      <c r="G438" s="11"/>
      <c r="H438" s="10">
        <v>1934</v>
      </c>
      <c r="I438" s="10">
        <v>33402</v>
      </c>
      <c r="J438" s="11"/>
      <c r="K438" s="11"/>
      <c r="L438" s="11">
        <v>3000</v>
      </c>
      <c r="M438" s="11"/>
      <c r="N438" s="11">
        <v>-45916</v>
      </c>
      <c r="O438" s="11"/>
    </row>
    <row r="439" spans="1:15" ht="14.45" x14ac:dyDescent="0.3">
      <c r="A439" s="9" t="s">
        <v>4424</v>
      </c>
      <c r="B439" s="9" t="s">
        <v>5078</v>
      </c>
      <c r="C439" s="9" t="s">
        <v>1009</v>
      </c>
      <c r="D439" s="9" t="s">
        <v>576</v>
      </c>
      <c r="E439" s="11"/>
      <c r="F439" s="11"/>
      <c r="G439" s="11"/>
      <c r="H439" s="11"/>
      <c r="I439" s="11"/>
      <c r="J439" s="11"/>
      <c r="K439" s="11"/>
      <c r="L439" s="11">
        <v>15000</v>
      </c>
      <c r="M439" s="11"/>
      <c r="N439" s="11">
        <v>0</v>
      </c>
      <c r="O439" s="11"/>
    </row>
    <row r="440" spans="1:15" ht="14.45" x14ac:dyDescent="0.3">
      <c r="A440" s="9" t="s">
        <v>4428</v>
      </c>
      <c r="B440" s="9" t="s">
        <v>5078</v>
      </c>
      <c r="C440" s="9" t="s">
        <v>1009</v>
      </c>
      <c r="D440" s="9" t="s">
        <v>577</v>
      </c>
      <c r="E440" s="11"/>
      <c r="F440" s="11"/>
      <c r="G440" s="11"/>
      <c r="H440" s="10">
        <v>35</v>
      </c>
      <c r="I440" s="10">
        <v>12838</v>
      </c>
      <c r="J440" s="11"/>
      <c r="K440" s="11"/>
      <c r="L440" s="11">
        <v>0</v>
      </c>
      <c r="M440" s="11"/>
      <c r="N440" s="11">
        <v>-12873</v>
      </c>
      <c r="O440" s="11"/>
    </row>
    <row r="441" spans="1:15" ht="14.45" x14ac:dyDescent="0.3">
      <c r="A441" s="9" t="s">
        <v>3671</v>
      </c>
      <c r="B441" s="9" t="s">
        <v>5078</v>
      </c>
      <c r="C441" s="9" t="s">
        <v>1009</v>
      </c>
      <c r="D441" s="9" t="s">
        <v>578</v>
      </c>
      <c r="E441" s="10">
        <v>161728</v>
      </c>
      <c r="F441" s="11"/>
      <c r="G441" s="11"/>
      <c r="H441" s="10">
        <v>3310</v>
      </c>
      <c r="I441" s="10">
        <v>8450</v>
      </c>
      <c r="J441" s="11"/>
      <c r="K441" s="11"/>
      <c r="L441" s="11">
        <v>0</v>
      </c>
      <c r="M441" s="11"/>
      <c r="N441" s="11">
        <v>-1530</v>
      </c>
      <c r="O441" s="11"/>
    </row>
    <row r="442" spans="1:15" ht="14.45" x14ac:dyDescent="0.3">
      <c r="A442" s="9" t="s">
        <v>3836</v>
      </c>
      <c r="B442" s="9" t="s">
        <v>5078</v>
      </c>
      <c r="C442" s="9" t="s">
        <v>1009</v>
      </c>
      <c r="D442" s="9" t="s">
        <v>579</v>
      </c>
      <c r="E442" s="10">
        <v>1120</v>
      </c>
      <c r="F442" s="11"/>
      <c r="G442" s="11"/>
      <c r="H442" s="11"/>
      <c r="I442" s="10">
        <v>1200</v>
      </c>
      <c r="J442" s="11"/>
      <c r="K442" s="11"/>
      <c r="L442" s="11">
        <v>0</v>
      </c>
      <c r="M442" s="11"/>
      <c r="N442" s="11">
        <v>-50000</v>
      </c>
      <c r="O442" s="11"/>
    </row>
    <row r="443" spans="1:15" ht="14.45" x14ac:dyDescent="0.3">
      <c r="A443" s="9" t="s">
        <v>4340</v>
      </c>
      <c r="B443" s="9" t="s">
        <v>5078</v>
      </c>
      <c r="C443" s="9" t="s">
        <v>983</v>
      </c>
      <c r="D443" s="9" t="s">
        <v>584</v>
      </c>
      <c r="E443" s="11"/>
      <c r="F443" s="11"/>
      <c r="G443" s="11"/>
      <c r="H443" s="11"/>
      <c r="I443" s="10">
        <v>16228</v>
      </c>
      <c r="J443" s="11"/>
      <c r="K443" s="11"/>
      <c r="L443" s="11">
        <v>0</v>
      </c>
      <c r="M443" s="11"/>
      <c r="N443" s="11">
        <v>0</v>
      </c>
      <c r="O443" s="11"/>
    </row>
    <row r="444" spans="1:15" ht="14.45" x14ac:dyDescent="0.3">
      <c r="A444" s="9" t="s">
        <v>1862</v>
      </c>
      <c r="B444" s="9" t="s">
        <v>5078</v>
      </c>
      <c r="C444" s="9" t="s">
        <v>772</v>
      </c>
      <c r="D444" s="9" t="s">
        <v>586</v>
      </c>
      <c r="E444" s="10">
        <v>174390</v>
      </c>
      <c r="F444" s="11"/>
      <c r="G444" s="11"/>
      <c r="H444" s="10">
        <v>3530</v>
      </c>
      <c r="I444" s="10">
        <v>155960</v>
      </c>
      <c r="J444" s="11"/>
      <c r="K444" s="11"/>
      <c r="L444" s="11">
        <v>0</v>
      </c>
      <c r="M444" s="11"/>
      <c r="N444" s="11">
        <v>0</v>
      </c>
      <c r="O444" s="11"/>
    </row>
    <row r="445" spans="1:15" ht="14.45" x14ac:dyDescent="0.3">
      <c r="A445" s="9" t="s">
        <v>1863</v>
      </c>
      <c r="B445" s="9" t="s">
        <v>5078</v>
      </c>
      <c r="C445" s="9" t="s">
        <v>772</v>
      </c>
      <c r="D445" s="9" t="s">
        <v>587</v>
      </c>
      <c r="E445" s="11"/>
      <c r="F445" s="11"/>
      <c r="G445" s="11"/>
      <c r="H445" s="11"/>
      <c r="I445" s="11"/>
      <c r="J445" s="11"/>
      <c r="K445" s="11"/>
      <c r="L445" s="11">
        <v>32000</v>
      </c>
      <c r="M445" s="11"/>
      <c r="N445" s="11">
        <v>0</v>
      </c>
      <c r="O445" s="11"/>
    </row>
    <row r="446" spans="1:15" ht="14.45" x14ac:dyDescent="0.3">
      <c r="A446" s="9" t="s">
        <v>1864</v>
      </c>
      <c r="B446" s="9" t="s">
        <v>5078</v>
      </c>
      <c r="C446" s="9" t="s">
        <v>772</v>
      </c>
      <c r="D446" s="9" t="s">
        <v>588</v>
      </c>
      <c r="E446" s="11"/>
      <c r="F446" s="11"/>
      <c r="G446" s="11"/>
      <c r="H446" s="10">
        <v>20</v>
      </c>
      <c r="I446" s="11"/>
      <c r="J446" s="11"/>
      <c r="K446" s="11"/>
      <c r="L446" s="11">
        <v>0</v>
      </c>
      <c r="M446" s="11"/>
      <c r="N446" s="11">
        <v>-1356926</v>
      </c>
      <c r="O446" s="11"/>
    </row>
    <row r="447" spans="1:15" ht="14.45" x14ac:dyDescent="0.3">
      <c r="A447" s="9" t="s">
        <v>1873</v>
      </c>
      <c r="B447" s="9" t="s">
        <v>5078</v>
      </c>
      <c r="C447" s="9" t="s">
        <v>772</v>
      </c>
      <c r="D447" s="9" t="s">
        <v>589</v>
      </c>
      <c r="E447" s="11"/>
      <c r="F447" s="11"/>
      <c r="G447" s="11"/>
      <c r="H447" s="10">
        <v>60</v>
      </c>
      <c r="I447" s="11"/>
      <c r="J447" s="11"/>
      <c r="K447" s="11"/>
      <c r="L447" s="11">
        <v>0</v>
      </c>
      <c r="M447" s="11"/>
      <c r="N447" s="11">
        <v>0</v>
      </c>
      <c r="O447" s="11"/>
    </row>
    <row r="448" spans="1:15" ht="14.45" x14ac:dyDescent="0.3">
      <c r="A448" s="9" t="s">
        <v>1876</v>
      </c>
      <c r="B448" s="9" t="s">
        <v>5078</v>
      </c>
      <c r="C448" s="9" t="s">
        <v>772</v>
      </c>
      <c r="D448" s="9" t="s">
        <v>590</v>
      </c>
      <c r="E448" s="10">
        <v>239340</v>
      </c>
      <c r="F448" s="11"/>
      <c r="G448" s="11"/>
      <c r="H448" s="10">
        <v>1730</v>
      </c>
      <c r="I448" s="10">
        <v>1087180</v>
      </c>
      <c r="J448" s="11"/>
      <c r="K448" s="11"/>
      <c r="L448" s="11">
        <v>0</v>
      </c>
      <c r="M448" s="11"/>
      <c r="N448" s="11">
        <v>0</v>
      </c>
      <c r="O448" s="11"/>
    </row>
    <row r="449" spans="1:15" ht="14.45" x14ac:dyDescent="0.3">
      <c r="A449" s="9" t="s">
        <v>1877</v>
      </c>
      <c r="B449" s="9" t="s">
        <v>5078</v>
      </c>
      <c r="C449" s="9" t="s">
        <v>772</v>
      </c>
      <c r="D449" s="9" t="s">
        <v>591</v>
      </c>
      <c r="E449" s="11"/>
      <c r="F449" s="11"/>
      <c r="G449" s="11"/>
      <c r="H449" s="11"/>
      <c r="I449" s="11"/>
      <c r="J449" s="11"/>
      <c r="K449" s="11"/>
      <c r="L449" s="11">
        <v>0</v>
      </c>
      <c r="M449" s="10">
        <v>22840</v>
      </c>
      <c r="N449" s="11">
        <v>0</v>
      </c>
      <c r="O449" s="11"/>
    </row>
    <row r="450" spans="1:15" ht="14.45" x14ac:dyDescent="0.3">
      <c r="A450" s="9" t="s">
        <v>1878</v>
      </c>
      <c r="B450" s="9" t="s">
        <v>5078</v>
      </c>
      <c r="C450" s="9" t="s">
        <v>772</v>
      </c>
      <c r="D450" s="9" t="s">
        <v>592</v>
      </c>
      <c r="E450" s="10">
        <v>347520</v>
      </c>
      <c r="F450" s="11"/>
      <c r="G450" s="10">
        <v>29480</v>
      </c>
      <c r="H450" s="10">
        <v>80</v>
      </c>
      <c r="I450" s="10">
        <v>25990</v>
      </c>
      <c r="J450" s="11"/>
      <c r="K450" s="11"/>
      <c r="L450" s="11">
        <v>0</v>
      </c>
      <c r="M450" s="10">
        <v>213580</v>
      </c>
      <c r="N450" s="11">
        <v>-290030</v>
      </c>
      <c r="O450" s="11"/>
    </row>
    <row r="451" spans="1:15" ht="14.45" x14ac:dyDescent="0.3">
      <c r="A451" s="9" t="s">
        <v>1879</v>
      </c>
      <c r="B451" s="9" t="s">
        <v>5078</v>
      </c>
      <c r="C451" s="9" t="s">
        <v>772</v>
      </c>
      <c r="D451" s="9" t="s">
        <v>593</v>
      </c>
      <c r="E451" s="10">
        <v>252450</v>
      </c>
      <c r="F451" s="11"/>
      <c r="G451" s="10">
        <v>23460</v>
      </c>
      <c r="H451" s="11"/>
      <c r="I451" s="10">
        <v>22040</v>
      </c>
      <c r="J451" s="11"/>
      <c r="K451" s="11"/>
      <c r="L451" s="11">
        <v>0</v>
      </c>
      <c r="M451" s="10">
        <v>144980</v>
      </c>
      <c r="N451" s="11">
        <v>-163090</v>
      </c>
      <c r="O451" s="11"/>
    </row>
    <row r="452" spans="1:15" ht="14.45" x14ac:dyDescent="0.3">
      <c r="A452" s="9" t="s">
        <v>1882</v>
      </c>
      <c r="B452" s="9" t="s">
        <v>5078</v>
      </c>
      <c r="C452" s="9" t="s">
        <v>772</v>
      </c>
      <c r="D452" s="9" t="s">
        <v>594</v>
      </c>
      <c r="E452" s="10">
        <v>417330</v>
      </c>
      <c r="F452" s="11"/>
      <c r="G452" s="10">
        <v>27930</v>
      </c>
      <c r="H452" s="10">
        <v>800</v>
      </c>
      <c r="I452" s="10">
        <v>37400</v>
      </c>
      <c r="J452" s="11"/>
      <c r="K452" s="11"/>
      <c r="L452" s="11">
        <v>0</v>
      </c>
      <c r="M452" s="10">
        <v>22910</v>
      </c>
      <c r="N452" s="11">
        <v>-348560</v>
      </c>
      <c r="O452" s="11"/>
    </row>
    <row r="453" spans="1:15" ht="14.45" x14ac:dyDescent="0.3">
      <c r="A453" s="9" t="s">
        <v>1883</v>
      </c>
      <c r="B453" s="9" t="s">
        <v>5078</v>
      </c>
      <c r="C453" s="9" t="s">
        <v>772</v>
      </c>
      <c r="D453" s="9" t="s">
        <v>595</v>
      </c>
      <c r="E453" s="11"/>
      <c r="F453" s="11"/>
      <c r="G453" s="11"/>
      <c r="H453" s="11"/>
      <c r="I453" s="11"/>
      <c r="J453" s="11"/>
      <c r="K453" s="11"/>
      <c r="L453" s="11">
        <v>0</v>
      </c>
      <c r="M453" s="11"/>
      <c r="N453" s="11">
        <v>0</v>
      </c>
      <c r="O453" s="11"/>
    </row>
    <row r="454" spans="1:15" ht="14.45" x14ac:dyDescent="0.3">
      <c r="A454" s="9" t="s">
        <v>2831</v>
      </c>
      <c r="B454" s="9" t="s">
        <v>5078</v>
      </c>
      <c r="C454" s="9" t="s">
        <v>772</v>
      </c>
      <c r="D454" s="9" t="s">
        <v>596</v>
      </c>
      <c r="E454" s="10">
        <v>73370</v>
      </c>
      <c r="F454" s="10">
        <v>100</v>
      </c>
      <c r="G454" s="11"/>
      <c r="H454" s="10">
        <v>540</v>
      </c>
      <c r="I454" s="10">
        <v>4180</v>
      </c>
      <c r="J454" s="11"/>
      <c r="K454" s="11"/>
      <c r="L454" s="11">
        <v>0</v>
      </c>
      <c r="M454" s="11"/>
      <c r="N454" s="11">
        <v>-79390</v>
      </c>
      <c r="O454" s="11"/>
    </row>
    <row r="455" spans="1:15" ht="14.45" x14ac:dyDescent="0.3">
      <c r="A455" s="9" t="s">
        <v>2832</v>
      </c>
      <c r="B455" s="9" t="s">
        <v>5078</v>
      </c>
      <c r="C455" s="9" t="s">
        <v>772</v>
      </c>
      <c r="D455" s="9" t="s">
        <v>597</v>
      </c>
      <c r="E455" s="11"/>
      <c r="F455" s="11"/>
      <c r="G455" s="10">
        <v>4230</v>
      </c>
      <c r="H455" s="11"/>
      <c r="I455" s="10">
        <v>1800</v>
      </c>
      <c r="J455" s="11"/>
      <c r="K455" s="11"/>
      <c r="L455" s="11">
        <v>0</v>
      </c>
      <c r="M455" s="11"/>
      <c r="N455" s="11">
        <v>0</v>
      </c>
      <c r="O455" s="11"/>
    </row>
    <row r="456" spans="1:15" ht="14.45" x14ac:dyDescent="0.3">
      <c r="A456" s="9" t="s">
        <v>3614</v>
      </c>
      <c r="B456" s="9" t="s">
        <v>5078</v>
      </c>
      <c r="C456" s="9" t="s">
        <v>772</v>
      </c>
      <c r="D456" s="9" t="s">
        <v>598</v>
      </c>
      <c r="E456" s="10">
        <v>470060</v>
      </c>
      <c r="F456" s="11"/>
      <c r="G456" s="11"/>
      <c r="H456" s="10">
        <v>600</v>
      </c>
      <c r="I456" s="10">
        <v>1064870</v>
      </c>
      <c r="J456" s="11"/>
      <c r="K456" s="11"/>
      <c r="L456" s="11">
        <v>0</v>
      </c>
      <c r="M456" s="11"/>
      <c r="N456" s="11">
        <v>0</v>
      </c>
      <c r="O456" s="11"/>
    </row>
    <row r="457" spans="1:15" ht="14.45" x14ac:dyDescent="0.3">
      <c r="A457" s="9" t="s">
        <v>4376</v>
      </c>
      <c r="B457" s="9" t="s">
        <v>5078</v>
      </c>
      <c r="C457" s="9" t="s">
        <v>772</v>
      </c>
      <c r="D457" s="9" t="s">
        <v>599</v>
      </c>
      <c r="E457" s="10">
        <v>779760</v>
      </c>
      <c r="F457" s="10">
        <v>4000</v>
      </c>
      <c r="G457" s="11"/>
      <c r="H457" s="10">
        <v>38290</v>
      </c>
      <c r="I457" s="10">
        <v>7300</v>
      </c>
      <c r="J457" s="11"/>
      <c r="K457" s="11"/>
      <c r="L457" s="11">
        <v>0</v>
      </c>
      <c r="M457" s="11"/>
      <c r="N457" s="11">
        <v>0</v>
      </c>
      <c r="O457" s="11"/>
    </row>
    <row r="458" spans="1:15" ht="14.45" x14ac:dyDescent="0.3">
      <c r="A458" s="9" t="s">
        <v>1886</v>
      </c>
      <c r="B458" s="9" t="s">
        <v>5078</v>
      </c>
      <c r="C458" s="9" t="s">
        <v>772</v>
      </c>
      <c r="D458" s="9" t="s">
        <v>600</v>
      </c>
      <c r="E458" s="10">
        <v>32980</v>
      </c>
      <c r="F458" s="11"/>
      <c r="G458" s="11"/>
      <c r="H458" s="11"/>
      <c r="I458" s="11"/>
      <c r="J458" s="10">
        <v>140000</v>
      </c>
      <c r="K458" s="11"/>
      <c r="L458" s="11">
        <v>0</v>
      </c>
      <c r="M458" s="11"/>
      <c r="N458" s="11">
        <v>0</v>
      </c>
      <c r="O458" s="11"/>
    </row>
    <row r="459" spans="1:15" ht="14.45" x14ac:dyDescent="0.3">
      <c r="A459" s="9" t="s">
        <v>1887</v>
      </c>
      <c r="B459" s="9" t="s">
        <v>5078</v>
      </c>
      <c r="C459" s="9" t="s">
        <v>772</v>
      </c>
      <c r="D459" s="9" t="s">
        <v>601</v>
      </c>
      <c r="E459" s="11"/>
      <c r="F459" s="11"/>
      <c r="G459" s="11"/>
      <c r="H459" s="10">
        <v>580</v>
      </c>
      <c r="I459" s="11"/>
      <c r="J459" s="11"/>
      <c r="K459" s="11"/>
      <c r="L459" s="11">
        <v>0</v>
      </c>
      <c r="M459" s="11"/>
      <c r="N459" s="11">
        <v>0</v>
      </c>
      <c r="O459" s="11"/>
    </row>
    <row r="460" spans="1:15" ht="14.45" x14ac:dyDescent="0.3">
      <c r="A460" s="9" t="s">
        <v>4253</v>
      </c>
      <c r="B460" s="9" t="s">
        <v>5078</v>
      </c>
      <c r="C460" s="9" t="s">
        <v>772</v>
      </c>
      <c r="D460" s="9" t="s">
        <v>602</v>
      </c>
      <c r="E460" s="10">
        <v>576770</v>
      </c>
      <c r="F460" s="11"/>
      <c r="G460" s="10">
        <v>2700</v>
      </c>
      <c r="H460" s="10">
        <v>19800</v>
      </c>
      <c r="I460" s="10">
        <v>36470</v>
      </c>
      <c r="J460" s="11"/>
      <c r="K460" s="11"/>
      <c r="L460" s="11">
        <v>0</v>
      </c>
      <c r="M460" s="11"/>
      <c r="N460" s="11">
        <v>-6340</v>
      </c>
      <c r="O460" s="11"/>
    </row>
    <row r="461" spans="1:15" ht="14.45" x14ac:dyDescent="0.3">
      <c r="A461" s="9" t="s">
        <v>4287</v>
      </c>
      <c r="B461" s="9" t="s">
        <v>5078</v>
      </c>
      <c r="C461" s="9" t="s">
        <v>772</v>
      </c>
      <c r="D461" s="9" t="s">
        <v>603</v>
      </c>
      <c r="E461" s="10">
        <v>554480</v>
      </c>
      <c r="F461" s="10">
        <v>0</v>
      </c>
      <c r="G461" s="10">
        <v>10500</v>
      </c>
      <c r="H461" s="10">
        <v>10840</v>
      </c>
      <c r="I461" s="10">
        <v>26990</v>
      </c>
      <c r="J461" s="11"/>
      <c r="K461" s="11"/>
      <c r="L461" s="11">
        <v>0</v>
      </c>
      <c r="M461" s="11"/>
      <c r="N461" s="11">
        <v>0</v>
      </c>
      <c r="O461" s="11"/>
    </row>
    <row r="462" spans="1:15" ht="14.45" x14ac:dyDescent="0.3">
      <c r="A462" s="9" t="s">
        <v>2990</v>
      </c>
      <c r="B462" s="9" t="s">
        <v>5078</v>
      </c>
      <c r="C462" s="9" t="s">
        <v>772</v>
      </c>
      <c r="D462" s="9" t="s">
        <v>604</v>
      </c>
      <c r="E462" s="10">
        <v>17350</v>
      </c>
      <c r="F462" s="11"/>
      <c r="G462" s="11"/>
      <c r="H462" s="11"/>
      <c r="I462" s="10">
        <v>11410</v>
      </c>
      <c r="J462" s="11"/>
      <c r="K462" s="11"/>
      <c r="L462" s="11">
        <v>0</v>
      </c>
      <c r="M462" s="11"/>
      <c r="N462" s="11">
        <v>0</v>
      </c>
      <c r="O462" s="11"/>
    </row>
    <row r="463" spans="1:15" ht="14.45" x14ac:dyDescent="0.3">
      <c r="A463" s="9" t="s">
        <v>3982</v>
      </c>
      <c r="B463" s="9" t="s">
        <v>5078</v>
      </c>
      <c r="C463" s="9" t="s">
        <v>772</v>
      </c>
      <c r="D463" s="9" t="s">
        <v>605</v>
      </c>
      <c r="E463" s="11"/>
      <c r="F463" s="11"/>
      <c r="G463" s="11"/>
      <c r="H463" s="11"/>
      <c r="I463" s="10">
        <v>0</v>
      </c>
      <c r="J463" s="11"/>
      <c r="K463" s="11"/>
      <c r="L463" s="11">
        <v>0</v>
      </c>
      <c r="M463" s="11"/>
      <c r="N463" s="11">
        <v>0</v>
      </c>
      <c r="O463" s="11"/>
    </row>
    <row r="464" spans="1:15" ht="14.45" x14ac:dyDescent="0.3">
      <c r="A464" s="9" t="s">
        <v>3983</v>
      </c>
      <c r="B464" s="9" t="s">
        <v>5078</v>
      </c>
      <c r="C464" s="9" t="s">
        <v>772</v>
      </c>
      <c r="D464" s="9" t="s">
        <v>606</v>
      </c>
      <c r="E464" s="11"/>
      <c r="F464" s="10">
        <v>4080</v>
      </c>
      <c r="G464" s="11"/>
      <c r="H464" s="10">
        <v>-90</v>
      </c>
      <c r="I464" s="10">
        <v>400850</v>
      </c>
      <c r="J464" s="11"/>
      <c r="K464" s="11"/>
      <c r="L464" s="11">
        <v>0</v>
      </c>
      <c r="M464" s="11"/>
      <c r="N464" s="11">
        <v>0</v>
      </c>
      <c r="O464" s="11"/>
    </row>
    <row r="465" spans="1:15" ht="14.45" x14ac:dyDescent="0.3">
      <c r="A465" s="9" t="s">
        <v>4467</v>
      </c>
      <c r="B465" s="9" t="s">
        <v>5078</v>
      </c>
      <c r="C465" s="9" t="s">
        <v>772</v>
      </c>
      <c r="D465" s="9" t="s">
        <v>608</v>
      </c>
      <c r="E465" s="11"/>
      <c r="F465" s="11"/>
      <c r="G465" s="10">
        <v>1550</v>
      </c>
      <c r="H465" s="11"/>
      <c r="I465" s="10">
        <v>11040</v>
      </c>
      <c r="J465" s="11"/>
      <c r="K465" s="11"/>
      <c r="L465" s="11">
        <v>0</v>
      </c>
      <c r="M465" s="11"/>
      <c r="N465" s="11">
        <v>0</v>
      </c>
      <c r="O465" s="11"/>
    </row>
    <row r="466" spans="1:15" ht="14.45" x14ac:dyDescent="0.3">
      <c r="A466" s="9" t="s">
        <v>4466</v>
      </c>
      <c r="B466" s="9" t="s">
        <v>5078</v>
      </c>
      <c r="C466" s="9" t="s">
        <v>772</v>
      </c>
      <c r="D466" s="9" t="s">
        <v>609</v>
      </c>
      <c r="E466" s="11"/>
      <c r="F466" s="11"/>
      <c r="G466" s="11"/>
      <c r="H466" s="11"/>
      <c r="I466" s="10">
        <v>6880</v>
      </c>
      <c r="J466" s="11"/>
      <c r="K466" s="11"/>
      <c r="L466" s="11">
        <v>0</v>
      </c>
      <c r="M466" s="11"/>
      <c r="N466" s="11">
        <v>0</v>
      </c>
      <c r="O466" s="11"/>
    </row>
    <row r="467" spans="1:15" ht="14.45" x14ac:dyDescent="0.3">
      <c r="A467" s="9" t="s">
        <v>4468</v>
      </c>
      <c r="B467" s="9" t="s">
        <v>5078</v>
      </c>
      <c r="C467" s="9" t="s">
        <v>772</v>
      </c>
      <c r="D467" s="9" t="s">
        <v>610</v>
      </c>
      <c r="E467" s="11"/>
      <c r="F467" s="11"/>
      <c r="G467" s="11"/>
      <c r="H467" s="11"/>
      <c r="I467" s="10">
        <v>4630</v>
      </c>
      <c r="J467" s="11"/>
      <c r="K467" s="11"/>
      <c r="L467" s="11">
        <v>0</v>
      </c>
      <c r="M467" s="11"/>
      <c r="N467" s="11">
        <v>0</v>
      </c>
      <c r="O467" s="11"/>
    </row>
    <row r="468" spans="1:15" ht="14.45" x14ac:dyDescent="0.3">
      <c r="A468" s="9" t="s">
        <v>4479</v>
      </c>
      <c r="B468" s="9" t="s">
        <v>5078</v>
      </c>
      <c r="C468" s="9" t="s">
        <v>772</v>
      </c>
      <c r="D468" s="9" t="s">
        <v>611</v>
      </c>
      <c r="E468" s="11"/>
      <c r="F468" s="11"/>
      <c r="G468" s="11"/>
      <c r="H468" s="11"/>
      <c r="I468" s="10">
        <v>7820</v>
      </c>
      <c r="J468" s="11"/>
      <c r="K468" s="11"/>
      <c r="L468" s="11">
        <v>0</v>
      </c>
      <c r="M468" s="11"/>
      <c r="N468" s="11">
        <v>0</v>
      </c>
      <c r="O468" s="11"/>
    </row>
    <row r="469" spans="1:15" ht="14.45" x14ac:dyDescent="0.3">
      <c r="A469" s="9" t="s">
        <v>1892</v>
      </c>
      <c r="B469" s="9" t="s">
        <v>5078</v>
      </c>
      <c r="C469" s="9" t="s">
        <v>772</v>
      </c>
      <c r="D469" s="9" t="s">
        <v>612</v>
      </c>
      <c r="E469" s="10">
        <v>29830</v>
      </c>
      <c r="F469" s="10">
        <v>1500</v>
      </c>
      <c r="G469" s="10">
        <v>500</v>
      </c>
      <c r="H469" s="10">
        <v>2750</v>
      </c>
      <c r="I469" s="10">
        <v>9070</v>
      </c>
      <c r="J469" s="11"/>
      <c r="K469" s="11"/>
      <c r="L469" s="11">
        <v>0</v>
      </c>
      <c r="M469" s="11"/>
      <c r="N469" s="11">
        <v>-44050</v>
      </c>
      <c r="O469" s="11"/>
    </row>
    <row r="470" spans="1:15" ht="14.45" x14ac:dyDescent="0.3">
      <c r="A470" s="9" t="s">
        <v>1893</v>
      </c>
      <c r="B470" s="9" t="s">
        <v>5078</v>
      </c>
      <c r="C470" s="9" t="s">
        <v>772</v>
      </c>
      <c r="D470" s="9" t="s">
        <v>613</v>
      </c>
      <c r="E470" s="10">
        <v>-75750</v>
      </c>
      <c r="F470" s="11"/>
      <c r="G470" s="11"/>
      <c r="H470" s="10">
        <v>340</v>
      </c>
      <c r="I470" s="11"/>
      <c r="J470" s="11"/>
      <c r="K470" s="11"/>
      <c r="L470" s="11">
        <v>0</v>
      </c>
      <c r="M470" s="11"/>
      <c r="N470" s="11">
        <v>0</v>
      </c>
      <c r="O470" s="11"/>
    </row>
    <row r="471" spans="1:15" ht="14.45" x14ac:dyDescent="0.3">
      <c r="A471" s="9" t="s">
        <v>1894</v>
      </c>
      <c r="B471" s="9" t="s">
        <v>5078</v>
      </c>
      <c r="C471" s="9" t="s">
        <v>772</v>
      </c>
      <c r="D471" s="9" t="s">
        <v>614</v>
      </c>
      <c r="E471" s="11"/>
      <c r="F471" s="11"/>
      <c r="G471" s="11"/>
      <c r="H471" s="11"/>
      <c r="I471" s="10">
        <v>0</v>
      </c>
      <c r="J471" s="11"/>
      <c r="K471" s="11"/>
      <c r="L471" s="11">
        <v>0</v>
      </c>
      <c r="M471" s="11"/>
      <c r="N471" s="11">
        <v>0</v>
      </c>
      <c r="O471" s="11"/>
    </row>
    <row r="472" spans="1:15" ht="14.45" x14ac:dyDescent="0.3">
      <c r="A472" s="9" t="s">
        <v>1895</v>
      </c>
      <c r="B472" s="9" t="s">
        <v>5078</v>
      </c>
      <c r="C472" s="9" t="s">
        <v>772</v>
      </c>
      <c r="D472" s="9" t="s">
        <v>615</v>
      </c>
      <c r="E472" s="10">
        <v>60920</v>
      </c>
      <c r="F472" s="11"/>
      <c r="G472" s="11"/>
      <c r="H472" s="10">
        <v>290</v>
      </c>
      <c r="I472" s="10">
        <v>30140</v>
      </c>
      <c r="J472" s="11"/>
      <c r="K472" s="11"/>
      <c r="L472" s="11">
        <v>0</v>
      </c>
      <c r="M472" s="11"/>
      <c r="N472" s="11">
        <v>0</v>
      </c>
      <c r="O472" s="11"/>
    </row>
    <row r="473" spans="1:15" ht="14.45" x14ac:dyDescent="0.3">
      <c r="A473" s="9" t="s">
        <v>4828</v>
      </c>
      <c r="B473" s="9" t="s">
        <v>5078</v>
      </c>
      <c r="C473" s="9" t="s">
        <v>772</v>
      </c>
      <c r="D473" s="9" t="s">
        <v>617</v>
      </c>
      <c r="E473" s="11"/>
      <c r="F473" s="11"/>
      <c r="G473" s="11"/>
      <c r="H473" s="11"/>
      <c r="I473" s="10">
        <v>11400</v>
      </c>
      <c r="J473" s="11"/>
      <c r="K473" s="11"/>
      <c r="L473" s="11">
        <v>0</v>
      </c>
      <c r="M473" s="11"/>
      <c r="N473" s="11">
        <v>0</v>
      </c>
      <c r="O473" s="11"/>
    </row>
    <row r="474" spans="1:15" ht="14.45" x14ac:dyDescent="0.3">
      <c r="A474" s="9" t="s">
        <v>4826</v>
      </c>
      <c r="B474" s="9" t="s">
        <v>5078</v>
      </c>
      <c r="C474" s="9" t="s">
        <v>772</v>
      </c>
      <c r="D474" s="9" t="s">
        <v>618</v>
      </c>
      <c r="E474" s="11"/>
      <c r="F474" s="11"/>
      <c r="G474" s="11"/>
      <c r="H474" s="11"/>
      <c r="I474" s="10">
        <v>6400</v>
      </c>
      <c r="J474" s="11"/>
      <c r="K474" s="11"/>
      <c r="L474" s="11">
        <v>0</v>
      </c>
      <c r="M474" s="11"/>
      <c r="N474" s="11">
        <v>0</v>
      </c>
      <c r="O474" s="11"/>
    </row>
    <row r="475" spans="1:15" ht="14.45" x14ac:dyDescent="0.3">
      <c r="A475" s="9" t="s">
        <v>4829</v>
      </c>
      <c r="B475" s="9" t="s">
        <v>5078</v>
      </c>
      <c r="C475" s="9" t="s">
        <v>772</v>
      </c>
      <c r="D475" s="9" t="s">
        <v>619</v>
      </c>
      <c r="E475" s="11"/>
      <c r="F475" s="11"/>
      <c r="G475" s="11"/>
      <c r="H475" s="11"/>
      <c r="I475" s="10">
        <v>3050</v>
      </c>
      <c r="J475" s="11"/>
      <c r="K475" s="11"/>
      <c r="L475" s="11">
        <v>0</v>
      </c>
      <c r="M475" s="11"/>
      <c r="N475" s="11">
        <v>0</v>
      </c>
      <c r="O475" s="11"/>
    </row>
    <row r="476" spans="1:15" ht="14.45" x14ac:dyDescent="0.3">
      <c r="A476" s="9" t="s">
        <v>4827</v>
      </c>
      <c r="B476" s="9" t="s">
        <v>5078</v>
      </c>
      <c r="C476" s="9" t="s">
        <v>772</v>
      </c>
      <c r="D476" s="9" t="s">
        <v>620</v>
      </c>
      <c r="E476" s="11"/>
      <c r="F476" s="11"/>
      <c r="G476" s="11"/>
      <c r="H476" s="11"/>
      <c r="I476" s="10">
        <v>10330</v>
      </c>
      <c r="J476" s="11"/>
      <c r="K476" s="11"/>
      <c r="L476" s="11">
        <v>0</v>
      </c>
      <c r="M476" s="11"/>
      <c r="N476" s="11">
        <v>0</v>
      </c>
      <c r="O476" s="11"/>
    </row>
    <row r="477" spans="1:15" ht="14.45" x14ac:dyDescent="0.3">
      <c r="A477" s="9" t="s">
        <v>1903</v>
      </c>
      <c r="B477" s="9" t="s">
        <v>5078</v>
      </c>
      <c r="C477" s="9" t="s">
        <v>772</v>
      </c>
      <c r="D477" s="9" t="s">
        <v>621</v>
      </c>
      <c r="E477" s="11"/>
      <c r="F477" s="11"/>
      <c r="G477" s="10">
        <v>1580</v>
      </c>
      <c r="H477" s="11"/>
      <c r="I477" s="11"/>
      <c r="J477" s="11"/>
      <c r="K477" s="11"/>
      <c r="L477" s="11">
        <v>0</v>
      </c>
      <c r="M477" s="11"/>
      <c r="N477" s="11">
        <v>0</v>
      </c>
      <c r="O477" s="11"/>
    </row>
    <row r="478" spans="1:15" ht="14.45" x14ac:dyDescent="0.3">
      <c r="A478" s="9" t="s">
        <v>1907</v>
      </c>
      <c r="B478" s="9" t="s">
        <v>5078</v>
      </c>
      <c r="C478" s="9" t="s">
        <v>772</v>
      </c>
      <c r="D478" s="9" t="s">
        <v>623</v>
      </c>
      <c r="E478" s="10">
        <v>78220</v>
      </c>
      <c r="F478" s="11"/>
      <c r="G478" s="10">
        <v>6200</v>
      </c>
      <c r="H478" s="10">
        <v>6580</v>
      </c>
      <c r="I478" s="10">
        <v>4600</v>
      </c>
      <c r="J478" s="11"/>
      <c r="K478" s="11"/>
      <c r="L478" s="11">
        <v>0</v>
      </c>
      <c r="M478" s="11"/>
      <c r="N478" s="11">
        <v>-6120</v>
      </c>
      <c r="O478" s="11"/>
    </row>
    <row r="479" spans="1:15" ht="14.45" x14ac:dyDescent="0.3">
      <c r="A479" s="9" t="s">
        <v>1908</v>
      </c>
      <c r="B479" s="9" t="s">
        <v>5078</v>
      </c>
      <c r="C479" s="9" t="s">
        <v>772</v>
      </c>
      <c r="D479" s="9" t="s">
        <v>624</v>
      </c>
      <c r="E479" s="10">
        <v>276890</v>
      </c>
      <c r="F479" s="11"/>
      <c r="G479" s="10">
        <v>38300</v>
      </c>
      <c r="H479" s="10">
        <v>300</v>
      </c>
      <c r="I479" s="10">
        <v>21670</v>
      </c>
      <c r="J479" s="11"/>
      <c r="K479" s="11"/>
      <c r="L479" s="11">
        <v>0</v>
      </c>
      <c r="M479" s="11"/>
      <c r="N479" s="11">
        <v>-187650</v>
      </c>
      <c r="O479" s="11"/>
    </row>
    <row r="480" spans="1:15" ht="14.45" x14ac:dyDescent="0.3">
      <c r="A480" s="9" t="s">
        <v>1909</v>
      </c>
      <c r="B480" s="9" t="s">
        <v>5078</v>
      </c>
      <c r="C480" s="9" t="s">
        <v>772</v>
      </c>
      <c r="D480" s="9" t="s">
        <v>625</v>
      </c>
      <c r="E480" s="10">
        <v>75400</v>
      </c>
      <c r="F480" s="11"/>
      <c r="G480" s="10">
        <v>26680</v>
      </c>
      <c r="H480" s="10">
        <v>90</v>
      </c>
      <c r="I480" s="10">
        <v>6140</v>
      </c>
      <c r="J480" s="11"/>
      <c r="K480" s="11"/>
      <c r="L480" s="11">
        <v>0</v>
      </c>
      <c r="M480" s="10">
        <v>18430</v>
      </c>
      <c r="N480" s="11">
        <v>-23550</v>
      </c>
      <c r="O480" s="11"/>
    </row>
    <row r="481" spans="1:15" ht="14.45" x14ac:dyDescent="0.3">
      <c r="A481" s="9" t="s">
        <v>1912</v>
      </c>
      <c r="B481" s="9" t="s">
        <v>5078</v>
      </c>
      <c r="C481" s="9" t="s">
        <v>772</v>
      </c>
      <c r="D481" s="9" t="s">
        <v>626</v>
      </c>
      <c r="E481" s="11"/>
      <c r="F481" s="11"/>
      <c r="G481" s="11"/>
      <c r="H481" s="10">
        <v>1000</v>
      </c>
      <c r="I481" s="10">
        <v>487190</v>
      </c>
      <c r="J481" s="11"/>
      <c r="K481" s="11"/>
      <c r="L481" s="11">
        <v>0</v>
      </c>
      <c r="M481" s="11"/>
      <c r="N481" s="11">
        <v>-488190</v>
      </c>
      <c r="O481" s="11"/>
    </row>
    <row r="482" spans="1:15" ht="14.45" x14ac:dyDescent="0.3">
      <c r="A482" s="9" t="s">
        <v>1915</v>
      </c>
      <c r="B482" s="9" t="s">
        <v>5078</v>
      </c>
      <c r="C482" s="9" t="s">
        <v>772</v>
      </c>
      <c r="D482" s="9" t="s">
        <v>627</v>
      </c>
      <c r="E482" s="10">
        <v>211770</v>
      </c>
      <c r="F482" s="11"/>
      <c r="G482" s="10">
        <v>36840</v>
      </c>
      <c r="H482" s="10">
        <v>50</v>
      </c>
      <c r="I482" s="10">
        <v>23050</v>
      </c>
      <c r="J482" s="11"/>
      <c r="K482" s="11"/>
      <c r="L482" s="11">
        <v>0</v>
      </c>
      <c r="M482" s="10">
        <v>19620</v>
      </c>
      <c r="N482" s="11">
        <v>-135210</v>
      </c>
      <c r="O482" s="11"/>
    </row>
    <row r="483" spans="1:15" ht="14.45" x14ac:dyDescent="0.3">
      <c r="A483" s="9" t="s">
        <v>1916</v>
      </c>
      <c r="B483" s="9" t="s">
        <v>5078</v>
      </c>
      <c r="C483" s="9" t="s">
        <v>772</v>
      </c>
      <c r="D483" s="9" t="s">
        <v>628</v>
      </c>
      <c r="E483" s="11"/>
      <c r="F483" s="11"/>
      <c r="G483" s="11"/>
      <c r="H483" s="11"/>
      <c r="I483" s="11"/>
      <c r="J483" s="11"/>
      <c r="K483" s="11"/>
      <c r="L483" s="11">
        <v>0</v>
      </c>
      <c r="M483" s="11"/>
      <c r="N483" s="11">
        <v>-5343195</v>
      </c>
      <c r="O483" s="11"/>
    </row>
    <row r="484" spans="1:15" ht="14.45" x14ac:dyDescent="0.3">
      <c r="A484" s="9" t="s">
        <v>3071</v>
      </c>
      <c r="B484" s="9" t="s">
        <v>5078</v>
      </c>
      <c r="C484" s="9" t="s">
        <v>772</v>
      </c>
      <c r="D484" s="9" t="s">
        <v>629</v>
      </c>
      <c r="E484" s="11"/>
      <c r="F484" s="11"/>
      <c r="G484" s="11"/>
      <c r="H484" s="11"/>
      <c r="I484" s="11"/>
      <c r="J484" s="11"/>
      <c r="K484" s="11"/>
      <c r="L484" s="11">
        <v>0</v>
      </c>
      <c r="M484" s="10">
        <v>19440</v>
      </c>
      <c r="N484" s="11">
        <v>0</v>
      </c>
      <c r="O484" s="11"/>
    </row>
    <row r="485" spans="1:15" ht="14.45" x14ac:dyDescent="0.3">
      <c r="A485" s="9" t="s">
        <v>3072</v>
      </c>
      <c r="B485" s="9" t="s">
        <v>5078</v>
      </c>
      <c r="C485" s="9" t="s">
        <v>772</v>
      </c>
      <c r="D485" s="9" t="s">
        <v>630</v>
      </c>
      <c r="E485" s="10">
        <v>26430</v>
      </c>
      <c r="F485" s="11"/>
      <c r="G485" s="11"/>
      <c r="H485" s="10">
        <v>900</v>
      </c>
      <c r="I485" s="10">
        <v>8390</v>
      </c>
      <c r="J485" s="11"/>
      <c r="K485" s="11"/>
      <c r="L485" s="11">
        <v>0</v>
      </c>
      <c r="M485" s="11"/>
      <c r="N485" s="11">
        <v>-35960</v>
      </c>
      <c r="O485" s="11"/>
    </row>
    <row r="486" spans="1:15" ht="14.45" x14ac:dyDescent="0.3">
      <c r="A486" s="9" t="s">
        <v>3073</v>
      </c>
      <c r="B486" s="9" t="s">
        <v>5078</v>
      </c>
      <c r="C486" s="9" t="s">
        <v>772</v>
      </c>
      <c r="D486" s="9" t="s">
        <v>631</v>
      </c>
      <c r="E486" s="11"/>
      <c r="F486" s="11"/>
      <c r="G486" s="10">
        <v>3470</v>
      </c>
      <c r="H486" s="11"/>
      <c r="I486" s="11"/>
      <c r="J486" s="11"/>
      <c r="K486" s="11"/>
      <c r="L486" s="11">
        <v>0</v>
      </c>
      <c r="M486" s="11"/>
      <c r="N486" s="11">
        <v>0</v>
      </c>
      <c r="O486" s="11"/>
    </row>
    <row r="487" spans="1:15" ht="14.45" x14ac:dyDescent="0.3">
      <c r="A487" s="9" t="s">
        <v>1925</v>
      </c>
      <c r="B487" s="9" t="s">
        <v>5078</v>
      </c>
      <c r="C487" s="9" t="s">
        <v>772</v>
      </c>
      <c r="D487" s="9" t="s">
        <v>632</v>
      </c>
      <c r="E487" s="10">
        <v>687220</v>
      </c>
      <c r="F487" s="11"/>
      <c r="G487" s="11"/>
      <c r="H487" s="10">
        <v>27370</v>
      </c>
      <c r="I487" s="10">
        <v>68400</v>
      </c>
      <c r="J487" s="11"/>
      <c r="K487" s="11"/>
      <c r="L487" s="11">
        <v>0</v>
      </c>
      <c r="M487" s="11"/>
      <c r="N487" s="11">
        <v>-400</v>
      </c>
      <c r="O487" s="11"/>
    </row>
    <row r="488" spans="1:15" ht="14.45" x14ac:dyDescent="0.3">
      <c r="A488" s="9" t="s">
        <v>3224</v>
      </c>
      <c r="B488" s="9" t="s">
        <v>5078</v>
      </c>
      <c r="C488" s="9" t="s">
        <v>772</v>
      </c>
      <c r="D488" s="9" t="s">
        <v>634</v>
      </c>
      <c r="E488" s="10">
        <v>254360</v>
      </c>
      <c r="F488" s="11"/>
      <c r="G488" s="10">
        <v>30880</v>
      </c>
      <c r="H488" s="11"/>
      <c r="I488" s="10">
        <v>11870</v>
      </c>
      <c r="J488" s="11"/>
      <c r="K488" s="11"/>
      <c r="L488" s="11">
        <v>0</v>
      </c>
      <c r="M488" s="11"/>
      <c r="N488" s="11">
        <v>-182970</v>
      </c>
      <c r="O488" s="11"/>
    </row>
    <row r="489" spans="1:15" ht="14.45" x14ac:dyDescent="0.3">
      <c r="A489" s="9" t="s">
        <v>4677</v>
      </c>
      <c r="B489" s="9" t="s">
        <v>5078</v>
      </c>
      <c r="C489" s="9" t="s">
        <v>772</v>
      </c>
      <c r="D489" s="9" t="s">
        <v>636</v>
      </c>
      <c r="E489" s="10">
        <v>274110</v>
      </c>
      <c r="F489" s="11"/>
      <c r="G489" s="11"/>
      <c r="H489" s="10">
        <v>7450</v>
      </c>
      <c r="I489" s="10">
        <v>290240</v>
      </c>
      <c r="J489" s="11"/>
      <c r="K489" s="11"/>
      <c r="L489" s="11">
        <v>0</v>
      </c>
      <c r="M489" s="11"/>
      <c r="N489" s="11">
        <v>-580000</v>
      </c>
      <c r="O489" s="11"/>
    </row>
    <row r="490" spans="1:15" ht="14.45" x14ac:dyDescent="0.3">
      <c r="A490" s="9" t="s">
        <v>3906</v>
      </c>
      <c r="B490" s="9" t="s">
        <v>5078</v>
      </c>
      <c r="C490" s="9" t="s">
        <v>993</v>
      </c>
      <c r="D490" s="9" t="s">
        <v>637</v>
      </c>
      <c r="E490" s="10">
        <v>344551</v>
      </c>
      <c r="F490" s="10">
        <v>14330</v>
      </c>
      <c r="G490" s="11"/>
      <c r="H490" s="10">
        <v>11956</v>
      </c>
      <c r="I490" s="10">
        <v>583075</v>
      </c>
      <c r="J490" s="10">
        <v>157284</v>
      </c>
      <c r="K490" s="11"/>
      <c r="L490" s="11">
        <v>0</v>
      </c>
      <c r="M490" s="11"/>
      <c r="N490" s="11">
        <v>0</v>
      </c>
      <c r="O490" s="11"/>
    </row>
    <row r="491" spans="1:15" ht="14.45" x14ac:dyDescent="0.3">
      <c r="A491" s="9" t="s">
        <v>1936</v>
      </c>
      <c r="B491" s="9" t="s">
        <v>5078</v>
      </c>
      <c r="C491" s="9" t="s">
        <v>993</v>
      </c>
      <c r="D491" s="9" t="s">
        <v>638</v>
      </c>
      <c r="E491" s="11"/>
      <c r="F491" s="11"/>
      <c r="G491" s="11"/>
      <c r="H491" s="11"/>
      <c r="I491" s="11"/>
      <c r="J491" s="11"/>
      <c r="K491" s="11"/>
      <c r="L491" s="11">
        <v>0</v>
      </c>
      <c r="M491" s="11"/>
      <c r="N491" s="11">
        <v>0</v>
      </c>
      <c r="O491" s="11"/>
    </row>
    <row r="492" spans="1:15" ht="14.45" x14ac:dyDescent="0.3">
      <c r="A492" s="9" t="s">
        <v>1937</v>
      </c>
      <c r="B492" s="9" t="s">
        <v>5078</v>
      </c>
      <c r="C492" s="9" t="s">
        <v>993</v>
      </c>
      <c r="D492" s="9" t="s">
        <v>639</v>
      </c>
      <c r="E492" s="11"/>
      <c r="F492" s="11"/>
      <c r="G492" s="11"/>
      <c r="H492" s="11"/>
      <c r="I492" s="10">
        <v>83635</v>
      </c>
      <c r="J492" s="11"/>
      <c r="K492" s="11"/>
      <c r="L492" s="11">
        <v>0</v>
      </c>
      <c r="M492" s="11"/>
      <c r="N492" s="11">
        <v>0</v>
      </c>
      <c r="O492" s="11"/>
    </row>
    <row r="493" spans="1:15" ht="14.45" x14ac:dyDescent="0.3">
      <c r="A493" s="9" t="s">
        <v>1938</v>
      </c>
      <c r="B493" s="9" t="s">
        <v>5078</v>
      </c>
      <c r="C493" s="9" t="s">
        <v>993</v>
      </c>
      <c r="D493" s="9" t="s">
        <v>640</v>
      </c>
      <c r="E493" s="11"/>
      <c r="F493" s="11"/>
      <c r="G493" s="11"/>
      <c r="H493" s="11"/>
      <c r="I493" s="11"/>
      <c r="J493" s="11"/>
      <c r="K493" s="11"/>
      <c r="L493" s="11">
        <v>0</v>
      </c>
      <c r="M493" s="11"/>
      <c r="N493" s="11">
        <v>0</v>
      </c>
      <c r="O493" s="11"/>
    </row>
    <row r="494" spans="1:15" ht="14.45" x14ac:dyDescent="0.3">
      <c r="A494" s="9" t="s">
        <v>1941</v>
      </c>
      <c r="B494" s="9" t="s">
        <v>5078</v>
      </c>
      <c r="C494" s="9" t="s">
        <v>993</v>
      </c>
      <c r="D494" s="9" t="s">
        <v>641</v>
      </c>
      <c r="E494" s="10">
        <v>401221</v>
      </c>
      <c r="F494" s="11"/>
      <c r="G494" s="10">
        <v>8617</v>
      </c>
      <c r="H494" s="10">
        <v>4220</v>
      </c>
      <c r="I494" s="10">
        <v>35890</v>
      </c>
      <c r="J494" s="11"/>
      <c r="K494" s="11"/>
      <c r="L494" s="11">
        <v>0</v>
      </c>
      <c r="M494" s="10">
        <v>13100</v>
      </c>
      <c r="N494" s="11">
        <v>0</v>
      </c>
      <c r="O494" s="11"/>
    </row>
    <row r="495" spans="1:15" ht="14.45" x14ac:dyDescent="0.3">
      <c r="A495" s="9" t="s">
        <v>1942</v>
      </c>
      <c r="B495" s="9" t="s">
        <v>5078</v>
      </c>
      <c r="C495" s="9" t="s">
        <v>993</v>
      </c>
      <c r="D495" s="9" t="s">
        <v>642</v>
      </c>
      <c r="E495" s="10">
        <v>409801</v>
      </c>
      <c r="F495" s="11"/>
      <c r="G495" s="10">
        <v>7830</v>
      </c>
      <c r="H495" s="10">
        <v>4450</v>
      </c>
      <c r="I495" s="10">
        <v>36530</v>
      </c>
      <c r="J495" s="11"/>
      <c r="K495" s="11"/>
      <c r="L495" s="11">
        <v>0</v>
      </c>
      <c r="M495" s="10">
        <v>11300</v>
      </c>
      <c r="N495" s="11">
        <v>0</v>
      </c>
      <c r="O495" s="11"/>
    </row>
    <row r="496" spans="1:15" ht="14.45" x14ac:dyDescent="0.3">
      <c r="A496" s="9" t="s">
        <v>1943</v>
      </c>
      <c r="B496" s="9" t="s">
        <v>5078</v>
      </c>
      <c r="C496" s="9" t="s">
        <v>993</v>
      </c>
      <c r="D496" s="9" t="s">
        <v>643</v>
      </c>
      <c r="E496" s="10">
        <v>401224</v>
      </c>
      <c r="F496" s="11"/>
      <c r="G496" s="10">
        <v>14180</v>
      </c>
      <c r="H496" s="10">
        <v>6280</v>
      </c>
      <c r="I496" s="10">
        <v>46220</v>
      </c>
      <c r="J496" s="11"/>
      <c r="K496" s="11"/>
      <c r="L496" s="11">
        <v>0</v>
      </c>
      <c r="M496" s="10">
        <v>15520</v>
      </c>
      <c r="N496" s="11">
        <v>0</v>
      </c>
      <c r="O496" s="11"/>
    </row>
    <row r="497" spans="1:15" ht="14.45" x14ac:dyDescent="0.3">
      <c r="A497" s="9" t="s">
        <v>3878</v>
      </c>
      <c r="B497" s="9" t="s">
        <v>5078</v>
      </c>
      <c r="C497" s="9" t="s">
        <v>993</v>
      </c>
      <c r="D497" s="9" t="s">
        <v>644</v>
      </c>
      <c r="E497" s="10">
        <v>464163</v>
      </c>
      <c r="F497" s="11"/>
      <c r="G497" s="10">
        <v>17916</v>
      </c>
      <c r="H497" s="10">
        <v>4560</v>
      </c>
      <c r="I497" s="10">
        <v>28042</v>
      </c>
      <c r="J497" s="11"/>
      <c r="K497" s="11"/>
      <c r="L497" s="11">
        <v>0</v>
      </c>
      <c r="M497" s="10">
        <v>5380</v>
      </c>
      <c r="N497" s="11">
        <v>0</v>
      </c>
      <c r="O497" s="11"/>
    </row>
    <row r="498" spans="1:15" ht="14.45" x14ac:dyDescent="0.3">
      <c r="A498" s="9" t="s">
        <v>3879</v>
      </c>
      <c r="B498" s="9" t="s">
        <v>5078</v>
      </c>
      <c r="C498" s="9" t="s">
        <v>993</v>
      </c>
      <c r="D498" s="9" t="s">
        <v>645</v>
      </c>
      <c r="E498" s="11"/>
      <c r="F498" s="11"/>
      <c r="G498" s="11"/>
      <c r="H498" s="11"/>
      <c r="I498" s="11"/>
      <c r="J498" s="10">
        <v>1543897</v>
      </c>
      <c r="K498" s="11"/>
      <c r="L498" s="11">
        <v>0</v>
      </c>
      <c r="M498" s="11"/>
      <c r="N498" s="11">
        <v>-289734</v>
      </c>
      <c r="O498" s="11"/>
    </row>
    <row r="499" spans="1:15" ht="14.45" x14ac:dyDescent="0.3">
      <c r="A499" s="9" t="s">
        <v>4658</v>
      </c>
      <c r="B499" s="9" t="s">
        <v>5078</v>
      </c>
      <c r="C499" s="9" t="s">
        <v>993</v>
      </c>
      <c r="D499" s="9" t="s">
        <v>646</v>
      </c>
      <c r="E499" s="10">
        <v>883067</v>
      </c>
      <c r="F499" s="11"/>
      <c r="G499" s="11"/>
      <c r="H499" s="10">
        <v>46492</v>
      </c>
      <c r="I499" s="10">
        <v>161856</v>
      </c>
      <c r="J499" s="10">
        <v>19280</v>
      </c>
      <c r="K499" s="11"/>
      <c r="L499" s="11">
        <v>0</v>
      </c>
      <c r="M499" s="11"/>
      <c r="N499" s="11">
        <v>0</v>
      </c>
      <c r="O499" s="11"/>
    </row>
    <row r="500" spans="1:15" ht="14.45" x14ac:dyDescent="0.3">
      <c r="A500" s="9" t="s">
        <v>4659</v>
      </c>
      <c r="B500" s="9" t="s">
        <v>5078</v>
      </c>
      <c r="C500" s="9" t="s">
        <v>993</v>
      </c>
      <c r="D500" s="9" t="s">
        <v>647</v>
      </c>
      <c r="E500" s="10">
        <v>921403</v>
      </c>
      <c r="F500" s="11"/>
      <c r="G500" s="11"/>
      <c r="H500" s="10">
        <v>38530</v>
      </c>
      <c r="I500" s="10">
        <v>101861</v>
      </c>
      <c r="J500" s="10">
        <v>19280</v>
      </c>
      <c r="K500" s="11"/>
      <c r="L500" s="11">
        <v>0</v>
      </c>
      <c r="M500" s="11"/>
      <c r="N500" s="11">
        <v>0</v>
      </c>
      <c r="O500" s="11"/>
    </row>
    <row r="501" spans="1:15" ht="14.45" x14ac:dyDescent="0.3">
      <c r="A501" s="9" t="s">
        <v>4660</v>
      </c>
      <c r="B501" s="9" t="s">
        <v>5078</v>
      </c>
      <c r="C501" s="9" t="s">
        <v>993</v>
      </c>
      <c r="D501" s="9" t="s">
        <v>648</v>
      </c>
      <c r="E501" s="10">
        <v>372376</v>
      </c>
      <c r="F501" s="11"/>
      <c r="G501" s="10">
        <v>10960</v>
      </c>
      <c r="H501" s="10">
        <v>20536</v>
      </c>
      <c r="I501" s="10">
        <v>28151</v>
      </c>
      <c r="J501" s="10">
        <v>19280</v>
      </c>
      <c r="K501" s="11"/>
      <c r="L501" s="11">
        <v>0</v>
      </c>
      <c r="M501" s="11"/>
      <c r="N501" s="11">
        <v>0</v>
      </c>
      <c r="O501" s="11"/>
    </row>
    <row r="502" spans="1:15" ht="14.45" x14ac:dyDescent="0.3">
      <c r="A502" s="9" t="s">
        <v>4661</v>
      </c>
      <c r="B502" s="9" t="s">
        <v>5078</v>
      </c>
      <c r="C502" s="9" t="s">
        <v>993</v>
      </c>
      <c r="D502" s="9" t="s">
        <v>649</v>
      </c>
      <c r="E502" s="10">
        <v>415243</v>
      </c>
      <c r="F502" s="11"/>
      <c r="G502" s="11"/>
      <c r="H502" s="10">
        <v>14850</v>
      </c>
      <c r="I502" s="10">
        <v>46805</v>
      </c>
      <c r="J502" s="10">
        <v>19280</v>
      </c>
      <c r="K502" s="11"/>
      <c r="L502" s="11">
        <v>0</v>
      </c>
      <c r="M502" s="11"/>
      <c r="N502" s="11">
        <v>0</v>
      </c>
      <c r="O502" s="11"/>
    </row>
    <row r="503" spans="1:15" ht="14.45" x14ac:dyDescent="0.3">
      <c r="A503" s="9" t="s">
        <v>3886</v>
      </c>
      <c r="B503" s="9" t="s">
        <v>5078</v>
      </c>
      <c r="C503" s="9" t="s">
        <v>993</v>
      </c>
      <c r="D503" s="9" t="s">
        <v>650</v>
      </c>
      <c r="E503" s="11"/>
      <c r="F503" s="11"/>
      <c r="G503" s="11"/>
      <c r="H503" s="10">
        <v>90</v>
      </c>
      <c r="I503" s="11"/>
      <c r="J503" s="11"/>
      <c r="K503" s="11"/>
      <c r="L503" s="11">
        <v>0</v>
      </c>
      <c r="M503" s="11"/>
      <c r="N503" s="11">
        <v>0</v>
      </c>
      <c r="O503" s="11"/>
    </row>
    <row r="504" spans="1:15" ht="14.45" x14ac:dyDescent="0.3">
      <c r="A504" s="9" t="s">
        <v>3887</v>
      </c>
      <c r="B504" s="9" t="s">
        <v>5078</v>
      </c>
      <c r="C504" s="9" t="s">
        <v>993</v>
      </c>
      <c r="D504" s="9" t="s">
        <v>651</v>
      </c>
      <c r="E504" s="11"/>
      <c r="F504" s="11"/>
      <c r="G504" s="11"/>
      <c r="H504" s="11"/>
      <c r="I504" s="11"/>
      <c r="J504" s="10">
        <v>671956</v>
      </c>
      <c r="K504" s="11"/>
      <c r="L504" s="11">
        <v>0</v>
      </c>
      <c r="M504" s="11"/>
      <c r="N504" s="11">
        <v>0</v>
      </c>
      <c r="O504" s="11"/>
    </row>
    <row r="505" spans="1:15" ht="14.45" x14ac:dyDescent="0.3">
      <c r="A505" s="9" t="s">
        <v>3888</v>
      </c>
      <c r="B505" s="9" t="s">
        <v>5078</v>
      </c>
      <c r="C505" s="9" t="s">
        <v>993</v>
      </c>
      <c r="D505" s="9" t="s">
        <v>652</v>
      </c>
      <c r="E505" s="10">
        <v>378522</v>
      </c>
      <c r="F505" s="11"/>
      <c r="G505" s="10">
        <v>11370</v>
      </c>
      <c r="H505" s="10">
        <v>32190</v>
      </c>
      <c r="I505" s="10">
        <v>51280</v>
      </c>
      <c r="J505" s="10">
        <v>21024</v>
      </c>
      <c r="K505" s="11"/>
      <c r="L505" s="11">
        <v>0</v>
      </c>
      <c r="M505" s="11"/>
      <c r="N505" s="11">
        <v>-64160</v>
      </c>
      <c r="O505" s="11"/>
    </row>
    <row r="506" spans="1:15" ht="14.45" x14ac:dyDescent="0.3">
      <c r="A506" s="9" t="s">
        <v>3889</v>
      </c>
      <c r="B506" s="9" t="s">
        <v>5078</v>
      </c>
      <c r="C506" s="9" t="s">
        <v>993</v>
      </c>
      <c r="D506" s="9" t="s">
        <v>653</v>
      </c>
      <c r="E506" s="10">
        <v>357035</v>
      </c>
      <c r="F506" s="11"/>
      <c r="G506" s="11"/>
      <c r="H506" s="10">
        <v>7630</v>
      </c>
      <c r="I506" s="10">
        <v>761</v>
      </c>
      <c r="J506" s="11"/>
      <c r="K506" s="11"/>
      <c r="L506" s="11">
        <v>0</v>
      </c>
      <c r="M506" s="11"/>
      <c r="N506" s="11">
        <v>-345146</v>
      </c>
      <c r="O506" s="11"/>
    </row>
    <row r="507" spans="1:15" ht="14.45" x14ac:dyDescent="0.3">
      <c r="A507" s="9" t="s">
        <v>4329</v>
      </c>
      <c r="B507" s="9" t="s">
        <v>5078</v>
      </c>
      <c r="C507" s="9" t="s">
        <v>993</v>
      </c>
      <c r="D507" s="9" t="s">
        <v>654</v>
      </c>
      <c r="E507" s="11"/>
      <c r="F507" s="11"/>
      <c r="G507" s="11"/>
      <c r="H507" s="11"/>
      <c r="I507" s="11"/>
      <c r="J507" s="10">
        <v>463290</v>
      </c>
      <c r="K507" s="10">
        <v>163890</v>
      </c>
      <c r="L507" s="11">
        <v>0</v>
      </c>
      <c r="M507" s="11"/>
      <c r="N507" s="11">
        <v>0</v>
      </c>
      <c r="O507" s="11"/>
    </row>
    <row r="508" spans="1:15" ht="14.45" x14ac:dyDescent="0.3">
      <c r="A508" s="9" t="s">
        <v>3616</v>
      </c>
      <c r="B508" s="9" t="s">
        <v>5078</v>
      </c>
      <c r="C508" s="9" t="s">
        <v>993</v>
      </c>
      <c r="D508" s="9" t="s">
        <v>655</v>
      </c>
      <c r="E508" s="10">
        <v>57560</v>
      </c>
      <c r="F508" s="11"/>
      <c r="G508" s="11"/>
      <c r="H508" s="10">
        <v>460</v>
      </c>
      <c r="I508" s="10">
        <v>-100000</v>
      </c>
      <c r="J508" s="10">
        <v>374629</v>
      </c>
      <c r="K508" s="11"/>
      <c r="L508" s="11">
        <v>0</v>
      </c>
      <c r="M508" s="11"/>
      <c r="N508" s="11">
        <v>0</v>
      </c>
      <c r="O508" s="11"/>
    </row>
    <row r="509" spans="1:15" ht="14.45" x14ac:dyDescent="0.3">
      <c r="A509" s="9" t="s">
        <v>3890</v>
      </c>
      <c r="B509" s="9" t="s">
        <v>5078</v>
      </c>
      <c r="C509" s="9" t="s">
        <v>993</v>
      </c>
      <c r="D509" s="9" t="s">
        <v>656</v>
      </c>
      <c r="E509" s="10">
        <v>562332</v>
      </c>
      <c r="F509" s="11"/>
      <c r="G509" s="11"/>
      <c r="H509" s="10">
        <v>27130</v>
      </c>
      <c r="I509" s="10">
        <v>10050</v>
      </c>
      <c r="J509" s="11"/>
      <c r="K509" s="11"/>
      <c r="L509" s="11">
        <v>0</v>
      </c>
      <c r="M509" s="11"/>
      <c r="N509" s="11">
        <v>0</v>
      </c>
      <c r="O509" s="11"/>
    </row>
    <row r="510" spans="1:15" ht="14.45" x14ac:dyDescent="0.3">
      <c r="A510" s="9" t="s">
        <v>3891</v>
      </c>
      <c r="B510" s="9" t="s">
        <v>5078</v>
      </c>
      <c r="C510" s="9" t="s">
        <v>993</v>
      </c>
      <c r="D510" s="9" t="s">
        <v>657</v>
      </c>
      <c r="E510" s="11"/>
      <c r="F510" s="10">
        <v>6160</v>
      </c>
      <c r="G510" s="11"/>
      <c r="H510" s="11"/>
      <c r="I510" s="10">
        <v>146820</v>
      </c>
      <c r="J510" s="10">
        <v>524854</v>
      </c>
      <c r="K510" s="11"/>
      <c r="L510" s="11">
        <v>0</v>
      </c>
      <c r="M510" s="11"/>
      <c r="N510" s="11">
        <v>-210116</v>
      </c>
      <c r="O510" s="11"/>
    </row>
    <row r="511" spans="1:15" ht="14.45" x14ac:dyDescent="0.3">
      <c r="A511" s="9" t="s">
        <v>3892</v>
      </c>
      <c r="B511" s="9" t="s">
        <v>5078</v>
      </c>
      <c r="C511" s="9" t="s">
        <v>993</v>
      </c>
      <c r="D511" s="9" t="s">
        <v>658</v>
      </c>
      <c r="E511" s="10">
        <v>834752</v>
      </c>
      <c r="F511" s="11"/>
      <c r="G511" s="11"/>
      <c r="H511" s="10">
        <v>36351</v>
      </c>
      <c r="I511" s="10">
        <v>21300</v>
      </c>
      <c r="J511" s="11"/>
      <c r="K511" s="11"/>
      <c r="L511" s="11">
        <v>0</v>
      </c>
      <c r="M511" s="11"/>
      <c r="N511" s="11">
        <v>0</v>
      </c>
      <c r="O511" s="11"/>
    </row>
    <row r="512" spans="1:15" ht="14.45" x14ac:dyDescent="0.3">
      <c r="A512" s="9" t="s">
        <v>3893</v>
      </c>
      <c r="B512" s="9" t="s">
        <v>5078</v>
      </c>
      <c r="C512" s="9" t="s">
        <v>993</v>
      </c>
      <c r="D512" s="9" t="s">
        <v>659</v>
      </c>
      <c r="E512" s="11"/>
      <c r="F512" s="10">
        <v>16184</v>
      </c>
      <c r="G512" s="11"/>
      <c r="H512" s="11"/>
      <c r="I512" s="10">
        <v>71408</v>
      </c>
      <c r="J512" s="10">
        <v>2910903</v>
      </c>
      <c r="K512" s="11"/>
      <c r="L512" s="11">
        <v>0</v>
      </c>
      <c r="M512" s="11"/>
      <c r="N512" s="11">
        <v>0</v>
      </c>
      <c r="O512" s="11"/>
    </row>
    <row r="513" spans="1:15" ht="14.45" x14ac:dyDescent="0.3">
      <c r="A513" s="9" t="s">
        <v>3894</v>
      </c>
      <c r="B513" s="9" t="s">
        <v>5078</v>
      </c>
      <c r="C513" s="9" t="s">
        <v>993</v>
      </c>
      <c r="D513" s="9" t="s">
        <v>660</v>
      </c>
      <c r="E513" s="11"/>
      <c r="F513" s="11"/>
      <c r="G513" s="11"/>
      <c r="H513" s="11"/>
      <c r="I513" s="11"/>
      <c r="J513" s="10">
        <v>117494</v>
      </c>
      <c r="K513" s="11"/>
      <c r="L513" s="11">
        <v>0</v>
      </c>
      <c r="M513" s="11"/>
      <c r="N513" s="11">
        <v>0</v>
      </c>
      <c r="O513" s="11"/>
    </row>
    <row r="514" spans="1:15" ht="14.45" x14ac:dyDescent="0.3">
      <c r="A514" s="9" t="s">
        <v>3895</v>
      </c>
      <c r="B514" s="9" t="s">
        <v>5078</v>
      </c>
      <c r="C514" s="9" t="s">
        <v>993</v>
      </c>
      <c r="D514" s="9" t="s">
        <v>661</v>
      </c>
      <c r="E514" s="11"/>
      <c r="F514" s="11"/>
      <c r="G514" s="11"/>
      <c r="H514" s="11"/>
      <c r="I514" s="11"/>
      <c r="J514" s="10">
        <v>378719</v>
      </c>
      <c r="K514" s="11"/>
      <c r="L514" s="11">
        <v>0</v>
      </c>
      <c r="M514" s="11"/>
      <c r="N514" s="11">
        <v>0</v>
      </c>
      <c r="O514" s="11"/>
    </row>
    <row r="515" spans="1:15" ht="14.45" x14ac:dyDescent="0.3">
      <c r="A515" s="9" t="s">
        <v>4082</v>
      </c>
      <c r="B515" s="9" t="s">
        <v>5078</v>
      </c>
      <c r="C515" s="9" t="s">
        <v>993</v>
      </c>
      <c r="D515" s="9" t="s">
        <v>662</v>
      </c>
      <c r="E515" s="11"/>
      <c r="F515" s="11"/>
      <c r="G515" s="11"/>
      <c r="H515" s="11"/>
      <c r="I515" s="11"/>
      <c r="J515" s="10">
        <v>2840897</v>
      </c>
      <c r="K515" s="11"/>
      <c r="L515" s="11">
        <v>0</v>
      </c>
      <c r="M515" s="11"/>
      <c r="N515" s="11">
        <v>-12568</v>
      </c>
      <c r="O515" s="11"/>
    </row>
    <row r="516" spans="1:15" ht="14.45" x14ac:dyDescent="0.3">
      <c r="A516" s="9" t="s">
        <v>4662</v>
      </c>
      <c r="B516" s="9" t="s">
        <v>5078</v>
      </c>
      <c r="C516" s="9" t="s">
        <v>993</v>
      </c>
      <c r="D516" s="9" t="s">
        <v>663</v>
      </c>
      <c r="E516" s="10">
        <v>476420</v>
      </c>
      <c r="F516" s="10">
        <v>3000</v>
      </c>
      <c r="G516" s="10">
        <v>1500</v>
      </c>
      <c r="H516" s="10">
        <v>20130</v>
      </c>
      <c r="I516" s="10">
        <v>37310</v>
      </c>
      <c r="J516" s="11"/>
      <c r="K516" s="11"/>
      <c r="L516" s="11">
        <v>0</v>
      </c>
      <c r="M516" s="11"/>
      <c r="N516" s="11">
        <v>0</v>
      </c>
      <c r="O516" s="11"/>
    </row>
    <row r="517" spans="1:15" ht="14.45" x14ac:dyDescent="0.3">
      <c r="A517" s="9" t="s">
        <v>3896</v>
      </c>
      <c r="B517" s="9" t="s">
        <v>5078</v>
      </c>
      <c r="C517" s="9" t="s">
        <v>993</v>
      </c>
      <c r="D517" s="9" t="s">
        <v>664</v>
      </c>
      <c r="E517" s="11"/>
      <c r="F517" s="11"/>
      <c r="G517" s="11"/>
      <c r="H517" s="11"/>
      <c r="I517" s="10">
        <v>11077</v>
      </c>
      <c r="J517" s="10">
        <v>68401</v>
      </c>
      <c r="K517" s="11"/>
      <c r="L517" s="11">
        <v>0</v>
      </c>
      <c r="M517" s="11"/>
      <c r="N517" s="11">
        <v>0</v>
      </c>
      <c r="O517" s="11"/>
    </row>
    <row r="518" spans="1:15" ht="14.45" x14ac:dyDescent="0.3">
      <c r="A518" s="9" t="s">
        <v>3897</v>
      </c>
      <c r="B518" s="9" t="s">
        <v>5078</v>
      </c>
      <c r="C518" s="9" t="s">
        <v>993</v>
      </c>
      <c r="D518" s="9" t="s">
        <v>665</v>
      </c>
      <c r="E518" s="11"/>
      <c r="F518" s="11"/>
      <c r="G518" s="11"/>
      <c r="H518" s="11"/>
      <c r="I518" s="10">
        <v>3150</v>
      </c>
      <c r="J518" s="11"/>
      <c r="K518" s="10">
        <v>408984</v>
      </c>
      <c r="L518" s="11">
        <v>0</v>
      </c>
      <c r="M518" s="11"/>
      <c r="N518" s="11">
        <v>0</v>
      </c>
      <c r="O518" s="11"/>
    </row>
    <row r="519" spans="1:15" ht="14.45" x14ac:dyDescent="0.3">
      <c r="A519" s="9" t="s">
        <v>3627</v>
      </c>
      <c r="B519" s="9" t="s">
        <v>5078</v>
      </c>
      <c r="C519" s="9" t="s">
        <v>993</v>
      </c>
      <c r="D519" s="9" t="s">
        <v>668</v>
      </c>
      <c r="E519" s="10">
        <v>1034874</v>
      </c>
      <c r="F519" s="11"/>
      <c r="G519" s="10">
        <v>-260</v>
      </c>
      <c r="H519" s="10">
        <v>43371</v>
      </c>
      <c r="I519" s="10">
        <v>78247</v>
      </c>
      <c r="J519" s="11"/>
      <c r="K519" s="11"/>
      <c r="L519" s="11">
        <v>0</v>
      </c>
      <c r="M519" s="11"/>
      <c r="N519" s="11">
        <v>0</v>
      </c>
      <c r="O519" s="11"/>
    </row>
    <row r="520" spans="1:15" ht="14.45" x14ac:dyDescent="0.3">
      <c r="A520" s="9" t="s">
        <v>3902</v>
      </c>
      <c r="B520" s="9" t="s">
        <v>5078</v>
      </c>
      <c r="C520" s="9" t="s">
        <v>993</v>
      </c>
      <c r="D520" s="9" t="s">
        <v>669</v>
      </c>
      <c r="E520" s="11"/>
      <c r="F520" s="11"/>
      <c r="G520" s="10">
        <v>15160</v>
      </c>
      <c r="H520" s="11"/>
      <c r="I520" s="11"/>
      <c r="J520" s="11"/>
      <c r="K520" s="11"/>
      <c r="L520" s="11">
        <v>0</v>
      </c>
      <c r="M520" s="10">
        <v>5480</v>
      </c>
      <c r="N520" s="11">
        <v>0</v>
      </c>
      <c r="O520" s="11"/>
    </row>
    <row r="521" spans="1:15" ht="14.45" x14ac:dyDescent="0.3">
      <c r="A521" s="9" t="s">
        <v>3903</v>
      </c>
      <c r="B521" s="9" t="s">
        <v>5078</v>
      </c>
      <c r="C521" s="9" t="s">
        <v>993</v>
      </c>
      <c r="D521" s="9" t="s">
        <v>670</v>
      </c>
      <c r="E521" s="11"/>
      <c r="F521" s="11"/>
      <c r="G521" s="10">
        <v>16960</v>
      </c>
      <c r="H521" s="11"/>
      <c r="I521" s="11"/>
      <c r="J521" s="11"/>
      <c r="K521" s="11"/>
      <c r="L521" s="11">
        <v>0</v>
      </c>
      <c r="M521" s="10">
        <v>3830</v>
      </c>
      <c r="N521" s="11">
        <v>0</v>
      </c>
      <c r="O521" s="11"/>
    </row>
    <row r="522" spans="1:15" ht="14.45" x14ac:dyDescent="0.3">
      <c r="A522" s="9" t="s">
        <v>3904</v>
      </c>
      <c r="B522" s="9" t="s">
        <v>5078</v>
      </c>
      <c r="C522" s="9" t="s">
        <v>993</v>
      </c>
      <c r="D522" s="9" t="s">
        <v>671</v>
      </c>
      <c r="E522" s="11"/>
      <c r="F522" s="11"/>
      <c r="G522" s="10">
        <v>48760</v>
      </c>
      <c r="H522" s="11"/>
      <c r="I522" s="11"/>
      <c r="J522" s="11"/>
      <c r="K522" s="11"/>
      <c r="L522" s="11">
        <v>0</v>
      </c>
      <c r="M522" s="10">
        <v>41150</v>
      </c>
      <c r="N522" s="11">
        <v>0</v>
      </c>
      <c r="O522" s="11"/>
    </row>
    <row r="523" spans="1:15" ht="14.45" x14ac:dyDescent="0.3">
      <c r="A523" s="9" t="s">
        <v>4704</v>
      </c>
      <c r="B523" s="9" t="s">
        <v>5078</v>
      </c>
      <c r="C523" s="9" t="s">
        <v>993</v>
      </c>
      <c r="D523" s="9" t="s">
        <v>672</v>
      </c>
      <c r="E523" s="10">
        <v>624556</v>
      </c>
      <c r="F523" s="11"/>
      <c r="G523" s="11"/>
      <c r="H523" s="10">
        <v>3381</v>
      </c>
      <c r="I523" s="11"/>
      <c r="J523" s="11"/>
      <c r="K523" s="11"/>
      <c r="L523" s="11">
        <v>0</v>
      </c>
      <c r="M523" s="11"/>
      <c r="N523" s="11">
        <v>0</v>
      </c>
      <c r="O523" s="11"/>
    </row>
    <row r="524" spans="1:15" ht="14.45" x14ac:dyDescent="0.3">
      <c r="A524" s="9" t="s">
        <v>4086</v>
      </c>
      <c r="B524" s="9" t="s">
        <v>5078</v>
      </c>
      <c r="C524" s="9" t="s">
        <v>993</v>
      </c>
      <c r="D524" s="9" t="s">
        <v>673</v>
      </c>
      <c r="E524" s="10">
        <v>32370</v>
      </c>
      <c r="F524" s="11"/>
      <c r="G524" s="11"/>
      <c r="H524" s="11"/>
      <c r="I524" s="10">
        <v>5000</v>
      </c>
      <c r="J524" s="11"/>
      <c r="K524" s="11"/>
      <c r="L524" s="11">
        <v>0</v>
      </c>
      <c r="M524" s="11"/>
      <c r="N524" s="11">
        <v>0</v>
      </c>
      <c r="O524" s="11"/>
    </row>
    <row r="525" spans="1:15" ht="14.45" x14ac:dyDescent="0.3">
      <c r="A525" s="9" t="s">
        <v>4599</v>
      </c>
      <c r="B525" s="9" t="s">
        <v>5078</v>
      </c>
      <c r="C525" s="9" t="s">
        <v>993</v>
      </c>
      <c r="D525" s="9" t="s">
        <v>674</v>
      </c>
      <c r="E525" s="10">
        <v>58610</v>
      </c>
      <c r="F525" s="11"/>
      <c r="G525" s="11"/>
      <c r="H525" s="11"/>
      <c r="I525" s="11"/>
      <c r="J525" s="11"/>
      <c r="K525" s="11"/>
      <c r="L525" s="11">
        <v>0</v>
      </c>
      <c r="M525" s="11"/>
      <c r="N525" s="11">
        <v>-58750</v>
      </c>
      <c r="O525" s="11"/>
    </row>
    <row r="526" spans="1:15" ht="14.45" x14ac:dyDescent="0.3">
      <c r="A526" s="9" t="s">
        <v>3907</v>
      </c>
      <c r="B526" s="9" t="s">
        <v>5078</v>
      </c>
      <c r="C526" s="9" t="s">
        <v>993</v>
      </c>
      <c r="D526" s="9" t="s">
        <v>675</v>
      </c>
      <c r="E526" s="10">
        <v>120040</v>
      </c>
      <c r="F526" s="11"/>
      <c r="G526" s="10">
        <v>3000</v>
      </c>
      <c r="H526" s="10">
        <v>5750</v>
      </c>
      <c r="I526" s="10">
        <v>14500</v>
      </c>
      <c r="J526" s="11"/>
      <c r="K526" s="11"/>
      <c r="L526" s="11">
        <v>0</v>
      </c>
      <c r="M526" s="11"/>
      <c r="N526" s="11">
        <v>-18619</v>
      </c>
      <c r="O526" s="11"/>
    </row>
    <row r="527" spans="1:15" ht="14.45" x14ac:dyDescent="0.3">
      <c r="A527" s="9" t="s">
        <v>3909</v>
      </c>
      <c r="B527" s="9" t="s">
        <v>5078</v>
      </c>
      <c r="C527" s="9" t="s">
        <v>993</v>
      </c>
      <c r="D527" s="9" t="s">
        <v>676</v>
      </c>
      <c r="E527" s="10">
        <v>157922</v>
      </c>
      <c r="F527" s="10">
        <v>6830</v>
      </c>
      <c r="G527" s="11"/>
      <c r="H527" s="10">
        <v>4004</v>
      </c>
      <c r="I527" s="10">
        <v>9394</v>
      </c>
      <c r="J527" s="10">
        <v>34670</v>
      </c>
      <c r="K527" s="11"/>
      <c r="L527" s="11">
        <v>0</v>
      </c>
      <c r="M527" s="11"/>
      <c r="N527" s="11">
        <v>0</v>
      </c>
      <c r="O527" s="11"/>
    </row>
    <row r="528" spans="1:15" ht="14.45" x14ac:dyDescent="0.3">
      <c r="A528" s="9" t="s">
        <v>3912</v>
      </c>
      <c r="B528" s="9" t="s">
        <v>5078</v>
      </c>
      <c r="C528" s="9" t="s">
        <v>993</v>
      </c>
      <c r="D528" s="9" t="s">
        <v>677</v>
      </c>
      <c r="E528" s="10">
        <v>151685</v>
      </c>
      <c r="F528" s="10">
        <v>7500</v>
      </c>
      <c r="G528" s="10">
        <v>12000</v>
      </c>
      <c r="H528" s="10">
        <v>1930</v>
      </c>
      <c r="I528" s="10">
        <v>46225</v>
      </c>
      <c r="J528" s="11"/>
      <c r="K528" s="11"/>
      <c r="L528" s="11">
        <v>0</v>
      </c>
      <c r="M528" s="11"/>
      <c r="N528" s="11">
        <v>-89775</v>
      </c>
      <c r="O528" s="11"/>
    </row>
    <row r="529" spans="1:15" ht="14.45" x14ac:dyDescent="0.3">
      <c r="A529" s="9" t="s">
        <v>4055</v>
      </c>
      <c r="B529" s="9" t="s">
        <v>5078</v>
      </c>
      <c r="C529" s="9" t="s">
        <v>993</v>
      </c>
      <c r="D529" s="9" t="s">
        <v>679</v>
      </c>
      <c r="E529" s="10">
        <v>726256</v>
      </c>
      <c r="F529" s="10">
        <v>3290</v>
      </c>
      <c r="G529" s="11"/>
      <c r="H529" s="10">
        <v>2350</v>
      </c>
      <c r="I529" s="10">
        <v>7008</v>
      </c>
      <c r="J529" s="10">
        <v>1240</v>
      </c>
      <c r="K529" s="11"/>
      <c r="L529" s="11">
        <v>0</v>
      </c>
      <c r="M529" s="11"/>
      <c r="N529" s="11">
        <v>0</v>
      </c>
      <c r="O529" s="11"/>
    </row>
    <row r="530" spans="1:15" ht="14.45" x14ac:dyDescent="0.3">
      <c r="A530" s="9" t="s">
        <v>1948</v>
      </c>
      <c r="B530" s="9" t="s">
        <v>1017</v>
      </c>
      <c r="C530" s="9" t="s">
        <v>1004</v>
      </c>
      <c r="D530" s="9" t="s">
        <v>681</v>
      </c>
      <c r="E530" s="10">
        <v>129620</v>
      </c>
      <c r="F530" s="11"/>
      <c r="G530" s="11"/>
      <c r="H530" s="11"/>
      <c r="I530" s="10">
        <v>1000</v>
      </c>
      <c r="J530" s="11"/>
      <c r="K530" s="11"/>
      <c r="L530" s="11">
        <v>0</v>
      </c>
      <c r="M530" s="11"/>
      <c r="N530" s="11">
        <v>0</v>
      </c>
      <c r="O530" s="11"/>
    </row>
    <row r="531" spans="1:15" ht="14.45" x14ac:dyDescent="0.3">
      <c r="A531" s="9" t="s">
        <v>1949</v>
      </c>
      <c r="B531" s="9" t="s">
        <v>1017</v>
      </c>
      <c r="C531" s="9" t="s">
        <v>1004</v>
      </c>
      <c r="D531" s="9" t="s">
        <v>682</v>
      </c>
      <c r="E531" s="10">
        <v>188680</v>
      </c>
      <c r="F531" s="10">
        <v>60</v>
      </c>
      <c r="G531" s="11"/>
      <c r="H531" s="11"/>
      <c r="I531" s="10">
        <v>3300</v>
      </c>
      <c r="J531" s="11"/>
      <c r="K531" s="11"/>
      <c r="L531" s="11">
        <v>0</v>
      </c>
      <c r="M531" s="11"/>
      <c r="N531" s="11">
        <v>0</v>
      </c>
      <c r="O531" s="11"/>
    </row>
    <row r="532" spans="1:15" ht="14.45" x14ac:dyDescent="0.3">
      <c r="A532" s="9" t="s">
        <v>1950</v>
      </c>
      <c r="B532" s="9" t="s">
        <v>1017</v>
      </c>
      <c r="C532" s="9" t="s">
        <v>1004</v>
      </c>
      <c r="D532" s="9" t="s">
        <v>683</v>
      </c>
      <c r="E532" s="11"/>
      <c r="F532" s="11"/>
      <c r="G532" s="11"/>
      <c r="H532" s="10">
        <v>600</v>
      </c>
      <c r="I532" s="10">
        <v>16000</v>
      </c>
      <c r="J532" s="11"/>
      <c r="K532" s="11"/>
      <c r="L532" s="11">
        <v>0</v>
      </c>
      <c r="M532" s="11"/>
      <c r="N532" s="11">
        <v>-8920</v>
      </c>
      <c r="O532" s="11"/>
    </row>
    <row r="533" spans="1:15" ht="14.45" x14ac:dyDescent="0.3">
      <c r="A533" s="9" t="s">
        <v>1951</v>
      </c>
      <c r="B533" s="9" t="s">
        <v>1017</v>
      </c>
      <c r="C533" s="9" t="s">
        <v>1004</v>
      </c>
      <c r="D533" s="9" t="s">
        <v>684</v>
      </c>
      <c r="E533" s="11"/>
      <c r="F533" s="11"/>
      <c r="G533" s="11"/>
      <c r="H533" s="10">
        <v>207460</v>
      </c>
      <c r="I533" s="11"/>
      <c r="J533" s="11"/>
      <c r="K533" s="11"/>
      <c r="L533" s="11">
        <v>0</v>
      </c>
      <c r="M533" s="11"/>
      <c r="N533" s="11">
        <v>-304570</v>
      </c>
      <c r="O533" s="11"/>
    </row>
    <row r="534" spans="1:15" ht="14.45" x14ac:dyDescent="0.3">
      <c r="A534" s="9" t="s">
        <v>1955</v>
      </c>
      <c r="B534" s="9" t="s">
        <v>1017</v>
      </c>
      <c r="C534" s="9" t="s">
        <v>765</v>
      </c>
      <c r="D534" s="9" t="s">
        <v>234</v>
      </c>
      <c r="E534" s="10">
        <v>155245</v>
      </c>
      <c r="F534" s="10">
        <v>670</v>
      </c>
      <c r="G534" s="11"/>
      <c r="H534" s="10">
        <v>40</v>
      </c>
      <c r="I534" s="10">
        <v>-496010</v>
      </c>
      <c r="J534" s="11"/>
      <c r="K534" s="11"/>
      <c r="L534" s="11">
        <v>0</v>
      </c>
      <c r="M534" s="11"/>
      <c r="N534" s="11">
        <v>0</v>
      </c>
      <c r="O534" s="11"/>
    </row>
    <row r="535" spans="1:15" ht="14.45" x14ac:dyDescent="0.3">
      <c r="A535" s="9" t="s">
        <v>2059</v>
      </c>
      <c r="B535" s="9" t="s">
        <v>1017</v>
      </c>
      <c r="C535" s="9" t="s">
        <v>765</v>
      </c>
      <c r="D535" s="9" t="s">
        <v>688</v>
      </c>
      <c r="E535" s="10">
        <v>1406230</v>
      </c>
      <c r="F535" s="10">
        <v>490</v>
      </c>
      <c r="G535" s="11"/>
      <c r="H535" s="10">
        <v>349970</v>
      </c>
      <c r="I535" s="10">
        <v>10170</v>
      </c>
      <c r="J535" s="11"/>
      <c r="K535" s="11"/>
      <c r="L535" s="11">
        <v>0</v>
      </c>
      <c r="M535" s="11"/>
      <c r="N535" s="11">
        <v>-2751075</v>
      </c>
      <c r="O535" s="11"/>
    </row>
    <row r="536" spans="1:15" ht="14.45" x14ac:dyDescent="0.3">
      <c r="A536" s="9" t="s">
        <v>2060</v>
      </c>
      <c r="B536" s="9" t="s">
        <v>1017</v>
      </c>
      <c r="C536" s="9" t="s">
        <v>765</v>
      </c>
      <c r="D536" s="9" t="s">
        <v>689</v>
      </c>
      <c r="E536" s="10">
        <v>111450</v>
      </c>
      <c r="F536" s="10">
        <v>750</v>
      </c>
      <c r="G536" s="11"/>
      <c r="H536" s="11"/>
      <c r="I536" s="11"/>
      <c r="J536" s="11"/>
      <c r="K536" s="11"/>
      <c r="L536" s="11">
        <v>0</v>
      </c>
      <c r="M536" s="11"/>
      <c r="N536" s="11">
        <v>-146160</v>
      </c>
      <c r="O536" s="11"/>
    </row>
    <row r="537" spans="1:15" ht="14.45" x14ac:dyDescent="0.3">
      <c r="A537" s="9" t="s">
        <v>2061</v>
      </c>
      <c r="B537" s="9" t="s">
        <v>1017</v>
      </c>
      <c r="C537" s="9" t="s">
        <v>765</v>
      </c>
      <c r="D537" s="9" t="s">
        <v>690</v>
      </c>
      <c r="E537" s="11"/>
      <c r="F537" s="11"/>
      <c r="G537" s="10">
        <v>161850</v>
      </c>
      <c r="H537" s="11"/>
      <c r="I537" s="10">
        <v>6400</v>
      </c>
      <c r="J537" s="11"/>
      <c r="K537" s="11"/>
      <c r="L537" s="11">
        <v>0</v>
      </c>
      <c r="M537" s="10">
        <v>70930</v>
      </c>
      <c r="N537" s="11">
        <v>-122045</v>
      </c>
      <c r="O537" s="11"/>
    </row>
    <row r="538" spans="1:15" ht="14.45" x14ac:dyDescent="0.3">
      <c r="A538" s="9" t="s">
        <v>2062</v>
      </c>
      <c r="B538" s="9" t="s">
        <v>1017</v>
      </c>
      <c r="C538" s="9" t="s">
        <v>765</v>
      </c>
      <c r="D538" s="9" t="s">
        <v>691</v>
      </c>
      <c r="E538" s="11"/>
      <c r="F538" s="11"/>
      <c r="G538" s="11"/>
      <c r="H538" s="11"/>
      <c r="I538" s="11"/>
      <c r="J538" s="11"/>
      <c r="K538" s="11"/>
      <c r="L538" s="11">
        <v>0</v>
      </c>
      <c r="M538" s="11"/>
      <c r="N538" s="11">
        <v>-66340</v>
      </c>
      <c r="O538" s="11"/>
    </row>
    <row r="539" spans="1:15" ht="14.45" x14ac:dyDescent="0.3">
      <c r="A539" s="9" t="s">
        <v>2063</v>
      </c>
      <c r="B539" s="9" t="s">
        <v>1017</v>
      </c>
      <c r="C539" s="9" t="s">
        <v>765</v>
      </c>
      <c r="D539" s="9" t="s">
        <v>692</v>
      </c>
      <c r="E539" s="11"/>
      <c r="F539" s="11"/>
      <c r="G539" s="11"/>
      <c r="H539" s="11"/>
      <c r="I539" s="10">
        <v>2050</v>
      </c>
      <c r="J539" s="11"/>
      <c r="K539" s="11"/>
      <c r="L539" s="11">
        <v>0</v>
      </c>
      <c r="M539" s="11"/>
      <c r="N539" s="11">
        <v>-2900</v>
      </c>
      <c r="O539" s="11"/>
    </row>
    <row r="540" spans="1:15" ht="14.45" x14ac:dyDescent="0.3">
      <c r="A540" s="9" t="s">
        <v>2064</v>
      </c>
      <c r="B540" s="9" t="s">
        <v>1017</v>
      </c>
      <c r="C540" s="9" t="s">
        <v>765</v>
      </c>
      <c r="D540" s="9" t="s">
        <v>693</v>
      </c>
      <c r="E540" s="11"/>
      <c r="F540" s="11"/>
      <c r="G540" s="11"/>
      <c r="H540" s="10">
        <v>832320</v>
      </c>
      <c r="I540" s="10">
        <v>4000</v>
      </c>
      <c r="J540" s="11"/>
      <c r="K540" s="11"/>
      <c r="L540" s="11">
        <v>0</v>
      </c>
      <c r="M540" s="11"/>
      <c r="N540" s="11">
        <v>-714730</v>
      </c>
      <c r="O540" s="11"/>
    </row>
    <row r="541" spans="1:15" ht="14.45" x14ac:dyDescent="0.3">
      <c r="A541" s="9" t="s">
        <v>2065</v>
      </c>
      <c r="B541" s="9" t="s">
        <v>1017</v>
      </c>
      <c r="C541" s="9" t="s">
        <v>765</v>
      </c>
      <c r="D541" s="9" t="s">
        <v>694</v>
      </c>
      <c r="E541" s="11"/>
      <c r="F541" s="11"/>
      <c r="G541" s="11"/>
      <c r="H541" s="11"/>
      <c r="I541" s="11"/>
      <c r="J541" s="11"/>
      <c r="K541" s="11"/>
      <c r="L541" s="11">
        <v>0</v>
      </c>
      <c r="M541" s="11"/>
      <c r="N541" s="11">
        <v>-13570</v>
      </c>
      <c r="O541" s="11"/>
    </row>
    <row r="542" spans="1:15" ht="14.45" x14ac:dyDescent="0.3">
      <c r="A542" s="9" t="s">
        <v>2066</v>
      </c>
      <c r="B542" s="9" t="s">
        <v>1017</v>
      </c>
      <c r="C542" s="9" t="s">
        <v>765</v>
      </c>
      <c r="D542" s="9" t="s">
        <v>695</v>
      </c>
      <c r="E542" s="11"/>
      <c r="F542" s="11"/>
      <c r="G542" s="11"/>
      <c r="H542" s="11"/>
      <c r="I542" s="11"/>
      <c r="J542" s="11"/>
      <c r="K542" s="11"/>
      <c r="L542" s="11">
        <v>0</v>
      </c>
      <c r="M542" s="11"/>
      <c r="N542" s="11">
        <v>-18000</v>
      </c>
      <c r="O542" s="11"/>
    </row>
    <row r="543" spans="1:15" ht="14.45" x14ac:dyDescent="0.3">
      <c r="A543" s="9" t="s">
        <v>2067</v>
      </c>
      <c r="B543" s="9" t="s">
        <v>1017</v>
      </c>
      <c r="C543" s="9" t="s">
        <v>765</v>
      </c>
      <c r="D543" s="9" t="s">
        <v>696</v>
      </c>
      <c r="E543" s="10">
        <v>159855</v>
      </c>
      <c r="F543" s="10">
        <v>400</v>
      </c>
      <c r="G543" s="11"/>
      <c r="H543" s="10">
        <v>10000</v>
      </c>
      <c r="I543" s="10">
        <v>1500</v>
      </c>
      <c r="J543" s="11"/>
      <c r="K543" s="11"/>
      <c r="L543" s="11">
        <v>0</v>
      </c>
      <c r="M543" s="11"/>
      <c r="N543" s="11">
        <v>-231400</v>
      </c>
      <c r="O543" s="11"/>
    </row>
    <row r="544" spans="1:15" ht="14.45" x14ac:dyDescent="0.3">
      <c r="A544" s="9" t="s">
        <v>2069</v>
      </c>
      <c r="B544" s="9" t="s">
        <v>1017</v>
      </c>
      <c r="C544" s="9" t="s">
        <v>765</v>
      </c>
      <c r="D544" s="9" t="s">
        <v>698</v>
      </c>
      <c r="E544" s="11"/>
      <c r="F544" s="11"/>
      <c r="G544" s="11"/>
      <c r="H544" s="11"/>
      <c r="I544" s="10">
        <v>5600</v>
      </c>
      <c r="J544" s="11"/>
      <c r="K544" s="11"/>
      <c r="L544" s="11">
        <v>0</v>
      </c>
      <c r="M544" s="11"/>
      <c r="N544" s="11">
        <v>-8200</v>
      </c>
      <c r="O544" s="11"/>
    </row>
    <row r="545" spans="1:15" ht="14.45" x14ac:dyDescent="0.3">
      <c r="A545" s="9" t="s">
        <v>2076</v>
      </c>
      <c r="B545" s="9" t="s">
        <v>1017</v>
      </c>
      <c r="C545" s="9" t="s">
        <v>765</v>
      </c>
      <c r="D545" s="9" t="s">
        <v>705</v>
      </c>
      <c r="E545" s="11"/>
      <c r="F545" s="11"/>
      <c r="G545" s="11"/>
      <c r="H545" s="10">
        <v>779610</v>
      </c>
      <c r="I545" s="11"/>
      <c r="J545" s="11"/>
      <c r="K545" s="11"/>
      <c r="L545" s="11">
        <v>0</v>
      </c>
      <c r="M545" s="11"/>
      <c r="N545" s="11">
        <v>-959620</v>
      </c>
      <c r="O545" s="11"/>
    </row>
    <row r="546" spans="1:15" ht="14.45" x14ac:dyDescent="0.3">
      <c r="A546" s="9" t="s">
        <v>3905</v>
      </c>
      <c r="B546" s="9" t="s">
        <v>5078</v>
      </c>
      <c r="C546" s="9" t="s">
        <v>1007</v>
      </c>
      <c r="D546" s="9" t="s">
        <v>715</v>
      </c>
      <c r="E546" s="11"/>
      <c r="F546" s="11"/>
      <c r="G546" s="11"/>
      <c r="H546" s="11"/>
      <c r="I546" s="11"/>
      <c r="J546" s="11"/>
      <c r="K546" s="11"/>
      <c r="L546" s="11">
        <v>0</v>
      </c>
      <c r="M546" s="11"/>
      <c r="N546" s="11">
        <v>-167776350</v>
      </c>
      <c r="O546" s="11"/>
    </row>
    <row r="547" spans="1:15" ht="14.45" x14ac:dyDescent="0.3">
      <c r="A547" s="9" t="s">
        <v>4852</v>
      </c>
      <c r="B547" s="9" t="s">
        <v>5078</v>
      </c>
      <c r="C547" s="9" t="s">
        <v>1007</v>
      </c>
      <c r="D547" s="9" t="s">
        <v>716</v>
      </c>
      <c r="E547" s="11"/>
      <c r="F547" s="11"/>
      <c r="G547" s="11"/>
      <c r="H547" s="11"/>
      <c r="I547" s="11"/>
      <c r="J547" s="11"/>
      <c r="K547" s="11"/>
      <c r="L547" s="11">
        <v>0</v>
      </c>
      <c r="M547" s="11"/>
      <c r="N547" s="11">
        <v>17129054</v>
      </c>
      <c r="O547" s="11"/>
    </row>
    <row r="548" spans="1:15" ht="14.45" x14ac:dyDescent="0.3">
      <c r="A548" s="9" t="s">
        <v>2085</v>
      </c>
      <c r="B548" s="9" t="s">
        <v>5079</v>
      </c>
      <c r="C548" s="9" t="s">
        <v>1000</v>
      </c>
      <c r="D548" s="9" t="s">
        <v>718</v>
      </c>
      <c r="E548" s="11"/>
      <c r="F548" s="11"/>
      <c r="G548" s="11"/>
      <c r="H548" s="11"/>
      <c r="I548" s="10">
        <v>-92630</v>
      </c>
      <c r="J548" s="11"/>
      <c r="K548" s="11"/>
      <c r="L548" s="11">
        <v>0</v>
      </c>
      <c r="M548" s="11"/>
      <c r="N548" s="11">
        <v>0</v>
      </c>
      <c r="O548" s="11"/>
    </row>
    <row r="549" spans="1:15" ht="14.45" x14ac:dyDescent="0.3">
      <c r="A549" s="9" t="s">
        <v>2091</v>
      </c>
      <c r="B549" s="9" t="s">
        <v>5079</v>
      </c>
      <c r="C549" s="9" t="s">
        <v>1000</v>
      </c>
      <c r="D549" s="9" t="s">
        <v>719</v>
      </c>
      <c r="E549" s="10">
        <v>136529</v>
      </c>
      <c r="F549" s="11"/>
      <c r="G549" s="11"/>
      <c r="H549" s="10">
        <v>400</v>
      </c>
      <c r="I549" s="10">
        <v>2710</v>
      </c>
      <c r="J549" s="11"/>
      <c r="K549" s="11"/>
      <c r="L549" s="11">
        <v>0</v>
      </c>
      <c r="M549" s="11"/>
      <c r="N549" s="11">
        <v>0</v>
      </c>
      <c r="O549" s="11"/>
    </row>
    <row r="550" spans="1:15" ht="14.45" x14ac:dyDescent="0.3">
      <c r="A550" s="9" t="s">
        <v>2095</v>
      </c>
      <c r="B550" s="9" t="s">
        <v>5079</v>
      </c>
      <c r="C550" s="9" t="s">
        <v>1000</v>
      </c>
      <c r="D550" s="9" t="s">
        <v>720</v>
      </c>
      <c r="E550" s="10">
        <v>135340</v>
      </c>
      <c r="F550" s="11"/>
      <c r="G550" s="11"/>
      <c r="H550" s="11"/>
      <c r="I550" s="10">
        <v>7000</v>
      </c>
      <c r="J550" s="11"/>
      <c r="K550" s="11"/>
      <c r="L550" s="11">
        <v>0</v>
      </c>
      <c r="M550" s="11"/>
      <c r="N550" s="11">
        <v>0</v>
      </c>
      <c r="O550" s="11"/>
    </row>
    <row r="551" spans="1:15" ht="14.45" x14ac:dyDescent="0.3">
      <c r="A551" s="9" t="s">
        <v>2109</v>
      </c>
      <c r="B551" s="9" t="s">
        <v>5079</v>
      </c>
      <c r="C551" s="9" t="s">
        <v>1000</v>
      </c>
      <c r="D551" s="9" t="s">
        <v>721</v>
      </c>
      <c r="E551" s="10">
        <v>73950</v>
      </c>
      <c r="F551" s="11"/>
      <c r="G551" s="10">
        <v>20</v>
      </c>
      <c r="H551" s="10">
        <v>5120</v>
      </c>
      <c r="I551" s="10">
        <v>148750</v>
      </c>
      <c r="J551" s="11"/>
      <c r="K551" s="11"/>
      <c r="L551" s="11">
        <v>0</v>
      </c>
      <c r="M551" s="11"/>
      <c r="N551" s="11">
        <v>-88070</v>
      </c>
      <c r="O551" s="11"/>
    </row>
    <row r="552" spans="1:15" ht="14.45" x14ac:dyDescent="0.3">
      <c r="A552" s="9" t="s">
        <v>2110</v>
      </c>
      <c r="B552" s="9" t="s">
        <v>5079</v>
      </c>
      <c r="C552" s="9" t="s">
        <v>1000</v>
      </c>
      <c r="D552" s="9" t="s">
        <v>722</v>
      </c>
      <c r="E552" s="10">
        <v>139810</v>
      </c>
      <c r="F552" s="11"/>
      <c r="G552" s="11"/>
      <c r="H552" s="10">
        <v>80</v>
      </c>
      <c r="I552" s="10">
        <v>-1700</v>
      </c>
      <c r="J552" s="11"/>
      <c r="K552" s="11"/>
      <c r="L552" s="11">
        <v>0</v>
      </c>
      <c r="M552" s="11"/>
      <c r="N552" s="11">
        <v>0</v>
      </c>
      <c r="O552" s="11"/>
    </row>
    <row r="553" spans="1:15" ht="14.45" x14ac:dyDescent="0.3">
      <c r="A553" s="9" t="s">
        <v>2113</v>
      </c>
      <c r="B553" s="9" t="s">
        <v>5079</v>
      </c>
      <c r="C553" s="9" t="s">
        <v>1000</v>
      </c>
      <c r="D553" s="9" t="s">
        <v>723</v>
      </c>
      <c r="E553" s="10">
        <v>174860</v>
      </c>
      <c r="F553" s="11"/>
      <c r="G553" s="10">
        <v>20</v>
      </c>
      <c r="H553" s="10">
        <v>40</v>
      </c>
      <c r="I553" s="10">
        <v>4540</v>
      </c>
      <c r="J553" s="11"/>
      <c r="K553" s="11"/>
      <c r="L553" s="11">
        <v>0</v>
      </c>
      <c r="M553" s="11"/>
      <c r="N553" s="11">
        <v>-80</v>
      </c>
      <c r="O553" s="11"/>
    </row>
    <row r="554" spans="1:15" ht="14.45" x14ac:dyDescent="0.3">
      <c r="A554" s="9" t="s">
        <v>2114</v>
      </c>
      <c r="B554" s="9" t="s">
        <v>5079</v>
      </c>
      <c r="C554" s="9" t="s">
        <v>1000</v>
      </c>
      <c r="D554" s="9" t="s">
        <v>724</v>
      </c>
      <c r="E554" s="10">
        <v>1130400</v>
      </c>
      <c r="F554" s="10">
        <v>1250</v>
      </c>
      <c r="G554" s="11"/>
      <c r="H554" s="10">
        <v>2370</v>
      </c>
      <c r="I554" s="10">
        <v>46820</v>
      </c>
      <c r="J554" s="11"/>
      <c r="K554" s="11"/>
      <c r="L554" s="11">
        <v>0</v>
      </c>
      <c r="M554" s="11"/>
      <c r="N554" s="11">
        <v>-131380</v>
      </c>
      <c r="O554" s="11"/>
    </row>
    <row r="555" spans="1:15" ht="14.45" x14ac:dyDescent="0.3">
      <c r="A555" s="9" t="s">
        <v>2115</v>
      </c>
      <c r="B555" s="9" t="s">
        <v>5079</v>
      </c>
      <c r="C555" s="9" t="s">
        <v>1000</v>
      </c>
      <c r="D555" s="9" t="s">
        <v>725</v>
      </c>
      <c r="E555" s="10">
        <v>84570</v>
      </c>
      <c r="F555" s="11"/>
      <c r="G555" s="11"/>
      <c r="H555" s="10">
        <v>33870</v>
      </c>
      <c r="I555" s="10">
        <v>17540</v>
      </c>
      <c r="J555" s="11"/>
      <c r="K555" s="11"/>
      <c r="L555" s="11">
        <v>0</v>
      </c>
      <c r="M555" s="11"/>
      <c r="N555" s="11">
        <v>0</v>
      </c>
      <c r="O555" s="11"/>
    </row>
    <row r="556" spans="1:15" ht="14.45" x14ac:dyDescent="0.3">
      <c r="A556" s="9" t="s">
        <v>2116</v>
      </c>
      <c r="B556" s="9" t="s">
        <v>5079</v>
      </c>
      <c r="C556" s="9" t="s">
        <v>1000</v>
      </c>
      <c r="D556" s="9" t="s">
        <v>726</v>
      </c>
      <c r="E556" s="10">
        <v>213830</v>
      </c>
      <c r="F556" s="11"/>
      <c r="G556" s="11"/>
      <c r="H556" s="11"/>
      <c r="I556" s="10">
        <v>93850</v>
      </c>
      <c r="J556" s="11"/>
      <c r="K556" s="11"/>
      <c r="L556" s="11">
        <v>0</v>
      </c>
      <c r="M556" s="11"/>
      <c r="N556" s="11">
        <v>-2870</v>
      </c>
      <c r="O556" s="11"/>
    </row>
    <row r="557" spans="1:15" ht="14.45" x14ac:dyDescent="0.3">
      <c r="A557" s="9" t="s">
        <v>2117</v>
      </c>
      <c r="B557" s="9" t="s">
        <v>5079</v>
      </c>
      <c r="C557" s="9" t="s">
        <v>1000</v>
      </c>
      <c r="D557" s="9" t="s">
        <v>727</v>
      </c>
      <c r="E557" s="11"/>
      <c r="F557" s="11"/>
      <c r="G557" s="10">
        <v>45700</v>
      </c>
      <c r="H557" s="10">
        <v>2740</v>
      </c>
      <c r="I557" s="10">
        <v>144660</v>
      </c>
      <c r="J557" s="11"/>
      <c r="K557" s="11"/>
      <c r="L557" s="11">
        <v>0</v>
      </c>
      <c r="M557" s="11"/>
      <c r="N557" s="11">
        <v>0</v>
      </c>
      <c r="O557" s="11"/>
    </row>
    <row r="558" spans="1:15" ht="14.45" x14ac:dyDescent="0.3">
      <c r="A558" s="9" t="s">
        <v>2118</v>
      </c>
      <c r="B558" s="9" t="s">
        <v>5079</v>
      </c>
      <c r="C558" s="9" t="s">
        <v>1000</v>
      </c>
      <c r="D558" s="9" t="s">
        <v>728</v>
      </c>
      <c r="E558" s="11"/>
      <c r="F558" s="11"/>
      <c r="G558" s="11"/>
      <c r="H558" s="11"/>
      <c r="I558" s="11"/>
      <c r="J558" s="11"/>
      <c r="K558" s="11"/>
      <c r="L558" s="11">
        <v>0</v>
      </c>
      <c r="M558" s="11"/>
      <c r="N558" s="11">
        <v>0</v>
      </c>
      <c r="O558" s="11"/>
    </row>
    <row r="559" spans="1:15" ht="14.45" x14ac:dyDescent="0.3">
      <c r="A559" s="9" t="s">
        <v>2119</v>
      </c>
      <c r="B559" s="9" t="s">
        <v>5079</v>
      </c>
      <c r="C559" s="9" t="s">
        <v>1000</v>
      </c>
      <c r="D559" s="9" t="s">
        <v>729</v>
      </c>
      <c r="E559" s="11"/>
      <c r="F559" s="11"/>
      <c r="G559" s="11"/>
      <c r="H559" s="11"/>
      <c r="I559" s="11"/>
      <c r="J559" s="11"/>
      <c r="K559" s="11"/>
      <c r="L559" s="11">
        <v>0</v>
      </c>
      <c r="M559" s="11"/>
      <c r="N559" s="11">
        <v>0</v>
      </c>
      <c r="O559" s="11"/>
    </row>
    <row r="560" spans="1:15" ht="14.45" x14ac:dyDescent="0.3">
      <c r="A560" s="9" t="s">
        <v>2120</v>
      </c>
      <c r="B560" s="9" t="s">
        <v>5079</v>
      </c>
      <c r="C560" s="9" t="s">
        <v>1000</v>
      </c>
      <c r="D560" s="9" t="s">
        <v>730</v>
      </c>
      <c r="E560" s="10">
        <v>11000</v>
      </c>
      <c r="F560" s="11"/>
      <c r="G560" s="11"/>
      <c r="H560" s="11"/>
      <c r="I560" s="10">
        <v>40</v>
      </c>
      <c r="J560" s="11"/>
      <c r="K560" s="11"/>
      <c r="L560" s="11">
        <v>0</v>
      </c>
      <c r="M560" s="11"/>
      <c r="N560" s="11">
        <v>0</v>
      </c>
      <c r="O560" s="11"/>
    </row>
    <row r="561" spans="1:15" ht="14.45" x14ac:dyDescent="0.3">
      <c r="A561" s="9" t="s">
        <v>2121</v>
      </c>
      <c r="B561" s="9" t="s">
        <v>5079</v>
      </c>
      <c r="C561" s="9" t="s">
        <v>1000</v>
      </c>
      <c r="D561" s="9" t="s">
        <v>731</v>
      </c>
      <c r="E561" s="10">
        <v>136940</v>
      </c>
      <c r="F561" s="11"/>
      <c r="G561" s="11"/>
      <c r="H561" s="11"/>
      <c r="I561" s="10">
        <v>50</v>
      </c>
      <c r="J561" s="11"/>
      <c r="K561" s="11"/>
      <c r="L561" s="11">
        <v>0</v>
      </c>
      <c r="M561" s="11"/>
      <c r="N561" s="11">
        <v>0</v>
      </c>
      <c r="O561" s="11"/>
    </row>
    <row r="562" spans="1:15" ht="14.45" x14ac:dyDescent="0.3">
      <c r="A562" s="9" t="s">
        <v>2789</v>
      </c>
      <c r="B562" s="9" t="s">
        <v>5079</v>
      </c>
      <c r="C562" s="9" t="s">
        <v>1000</v>
      </c>
      <c r="D562" s="9" t="s">
        <v>732</v>
      </c>
      <c r="E562" s="11"/>
      <c r="F562" s="11"/>
      <c r="G562" s="11"/>
      <c r="H562" s="11"/>
      <c r="I562" s="11"/>
      <c r="J562" s="11"/>
      <c r="K562" s="11"/>
      <c r="L562" s="11">
        <v>0</v>
      </c>
      <c r="M562" s="11"/>
      <c r="N562" s="11">
        <v>0</v>
      </c>
      <c r="O562" s="11"/>
    </row>
    <row r="563" spans="1:15" ht="14.45" x14ac:dyDescent="0.3">
      <c r="A563" s="9" t="s">
        <v>2129</v>
      </c>
      <c r="B563" s="9" t="s">
        <v>1020</v>
      </c>
      <c r="C563" s="9" t="s">
        <v>992</v>
      </c>
      <c r="D563" s="9" t="s">
        <v>734</v>
      </c>
      <c r="E563" s="10">
        <v>-6241580</v>
      </c>
      <c r="F563" s="10">
        <v>614030</v>
      </c>
      <c r="G563" s="11"/>
      <c r="H563" s="11"/>
      <c r="I563" s="11"/>
      <c r="J563" s="11"/>
      <c r="K563" s="11"/>
      <c r="L563" s="11">
        <v>0</v>
      </c>
      <c r="M563" s="11"/>
      <c r="N563" s="11">
        <v>0</v>
      </c>
      <c r="O563" s="11"/>
    </row>
    <row r="564" spans="1:15" ht="14.45" x14ac:dyDescent="0.3">
      <c r="A564" s="9" t="s">
        <v>2505</v>
      </c>
      <c r="B564" s="9" t="s">
        <v>1020</v>
      </c>
      <c r="C564" s="9" t="s">
        <v>992</v>
      </c>
      <c r="D564" s="9" t="s">
        <v>735</v>
      </c>
      <c r="E564" s="11"/>
      <c r="F564" s="10">
        <v>8270</v>
      </c>
      <c r="G564" s="11"/>
      <c r="H564" s="11"/>
      <c r="I564" s="11"/>
      <c r="J564" s="11"/>
      <c r="K564" s="11"/>
      <c r="L564" s="11">
        <v>0</v>
      </c>
      <c r="M564" s="11"/>
      <c r="N564" s="11">
        <v>0</v>
      </c>
      <c r="O564" s="11"/>
    </row>
    <row r="565" spans="1:15" ht="14.45" x14ac:dyDescent="0.3">
      <c r="A565" s="9" t="s">
        <v>2507</v>
      </c>
      <c r="B565" s="9" t="s">
        <v>1020</v>
      </c>
      <c r="C565" s="9" t="s">
        <v>992</v>
      </c>
      <c r="D565" s="9" t="s">
        <v>736</v>
      </c>
      <c r="E565" s="11"/>
      <c r="F565" s="10">
        <v>830</v>
      </c>
      <c r="G565" s="11"/>
      <c r="H565" s="11"/>
      <c r="I565" s="11"/>
      <c r="J565" s="11"/>
      <c r="K565" s="11"/>
      <c r="L565" s="11">
        <v>0</v>
      </c>
      <c r="M565" s="11"/>
      <c r="N565" s="11">
        <v>0</v>
      </c>
      <c r="O565" s="11"/>
    </row>
    <row r="566" spans="1:15" ht="14.45" x14ac:dyDescent="0.3">
      <c r="A566" s="9" t="s">
        <v>2506</v>
      </c>
      <c r="B566" s="9" t="s">
        <v>1020</v>
      </c>
      <c r="C566" s="9" t="s">
        <v>992</v>
      </c>
      <c r="D566" s="9" t="s">
        <v>737</v>
      </c>
      <c r="E566" s="11"/>
      <c r="F566" s="10">
        <v>36620</v>
      </c>
      <c r="G566" s="11"/>
      <c r="H566" s="11"/>
      <c r="I566" s="11"/>
      <c r="J566" s="11"/>
      <c r="K566" s="11"/>
      <c r="L566" s="11">
        <v>0</v>
      </c>
      <c r="M566" s="11"/>
      <c r="N566" s="11">
        <v>0</v>
      </c>
      <c r="O566" s="11"/>
    </row>
    <row r="567" spans="1:15" ht="14.45" x14ac:dyDescent="0.3">
      <c r="A567" s="9" t="s">
        <v>2508</v>
      </c>
      <c r="B567" s="9" t="s">
        <v>1020</v>
      </c>
      <c r="C567" s="9" t="s">
        <v>992</v>
      </c>
      <c r="D567" s="9" t="s">
        <v>738</v>
      </c>
      <c r="E567" s="11"/>
      <c r="F567" s="10">
        <v>5300</v>
      </c>
      <c r="G567" s="11"/>
      <c r="H567" s="11"/>
      <c r="I567" s="11"/>
      <c r="J567" s="11"/>
      <c r="K567" s="11"/>
      <c r="L567" s="11">
        <v>0</v>
      </c>
      <c r="M567" s="11"/>
      <c r="N567" s="11">
        <v>0</v>
      </c>
      <c r="O567" s="11"/>
    </row>
    <row r="568" spans="1:15" ht="14.45" x14ac:dyDescent="0.3">
      <c r="A568" s="9" t="s">
        <v>2510</v>
      </c>
      <c r="B568" s="9" t="s">
        <v>1020</v>
      </c>
      <c r="C568" s="9" t="s">
        <v>992</v>
      </c>
      <c r="D568" s="9" t="s">
        <v>740</v>
      </c>
      <c r="E568" s="11"/>
      <c r="F568" s="10">
        <v>10320</v>
      </c>
      <c r="G568" s="11"/>
      <c r="H568" s="11"/>
      <c r="I568" s="11"/>
      <c r="J568" s="11"/>
      <c r="K568" s="11"/>
      <c r="L568" s="11">
        <v>0</v>
      </c>
      <c r="M568" s="11"/>
      <c r="N568" s="11">
        <v>0</v>
      </c>
      <c r="O568" s="11"/>
    </row>
    <row r="569" spans="1:15" ht="14.45" x14ac:dyDescent="0.3">
      <c r="A569" s="9" t="s">
        <v>2511</v>
      </c>
      <c r="B569" s="9" t="s">
        <v>1020</v>
      </c>
      <c r="C569" s="9" t="s">
        <v>992</v>
      </c>
      <c r="D569" s="9" t="s">
        <v>741</v>
      </c>
      <c r="E569" s="11"/>
      <c r="F569" s="10">
        <v>60350</v>
      </c>
      <c r="G569" s="11"/>
      <c r="H569" s="11"/>
      <c r="I569" s="11"/>
      <c r="J569" s="11"/>
      <c r="K569" s="11"/>
      <c r="L569" s="11">
        <v>0</v>
      </c>
      <c r="M569" s="11"/>
      <c r="N569" s="11">
        <v>0</v>
      </c>
      <c r="O569" s="11"/>
    </row>
    <row r="570" spans="1:15" ht="14.45" x14ac:dyDescent="0.3">
      <c r="A570" s="9" t="s">
        <v>2517</v>
      </c>
      <c r="B570" s="9" t="s">
        <v>1020</v>
      </c>
      <c r="C570" s="9" t="s">
        <v>992</v>
      </c>
      <c r="D570" s="9" t="s">
        <v>742</v>
      </c>
      <c r="E570" s="11"/>
      <c r="F570" s="10">
        <v>1820</v>
      </c>
      <c r="G570" s="11"/>
      <c r="H570" s="11"/>
      <c r="I570" s="11"/>
      <c r="J570" s="11"/>
      <c r="K570" s="11"/>
      <c r="L570" s="11">
        <v>0</v>
      </c>
      <c r="M570" s="11"/>
      <c r="N570" s="11">
        <v>0</v>
      </c>
      <c r="O570" s="11"/>
    </row>
    <row r="571" spans="1:15" ht="14.45" x14ac:dyDescent="0.3">
      <c r="A571" s="9" t="s">
        <v>2514</v>
      </c>
      <c r="B571" s="9" t="s">
        <v>1020</v>
      </c>
      <c r="C571" s="9" t="s">
        <v>992</v>
      </c>
      <c r="D571" s="9" t="s">
        <v>743</v>
      </c>
      <c r="E571" s="11"/>
      <c r="F571" s="10">
        <v>1340</v>
      </c>
      <c r="G571" s="11"/>
      <c r="H571" s="11"/>
      <c r="I571" s="11"/>
      <c r="J571" s="11"/>
      <c r="K571" s="11"/>
      <c r="L571" s="11">
        <v>0</v>
      </c>
      <c r="M571" s="11"/>
      <c r="N571" s="11">
        <v>0</v>
      </c>
      <c r="O571" s="11"/>
    </row>
    <row r="572" spans="1:15" ht="14.45" x14ac:dyDescent="0.3">
      <c r="A572" s="9" t="s">
        <v>2519</v>
      </c>
      <c r="B572" s="9" t="s">
        <v>1020</v>
      </c>
      <c r="C572" s="9" t="s">
        <v>992</v>
      </c>
      <c r="D572" s="9" t="s">
        <v>744</v>
      </c>
      <c r="E572" s="11"/>
      <c r="F572" s="10">
        <v>55920</v>
      </c>
      <c r="G572" s="11"/>
      <c r="H572" s="11"/>
      <c r="I572" s="11"/>
      <c r="J572" s="11"/>
      <c r="K572" s="11"/>
      <c r="L572" s="11">
        <v>0</v>
      </c>
      <c r="M572" s="11"/>
      <c r="N572" s="11">
        <v>0</v>
      </c>
      <c r="O572" s="11"/>
    </row>
    <row r="573" spans="1:15" ht="14.45" x14ac:dyDescent="0.3">
      <c r="A573" s="9" t="s">
        <v>2520</v>
      </c>
      <c r="B573" s="9" t="s">
        <v>1020</v>
      </c>
      <c r="C573" s="9" t="s">
        <v>992</v>
      </c>
      <c r="D573" s="9" t="s">
        <v>745</v>
      </c>
      <c r="E573" s="11"/>
      <c r="F573" s="10">
        <v>32750</v>
      </c>
      <c r="G573" s="11"/>
      <c r="H573" s="11"/>
      <c r="I573" s="11"/>
      <c r="J573" s="11"/>
      <c r="K573" s="11"/>
      <c r="L573" s="11">
        <v>0</v>
      </c>
      <c r="M573" s="11"/>
      <c r="N573" s="11">
        <v>0</v>
      </c>
      <c r="O573" s="11"/>
    </row>
    <row r="574" spans="1:15" ht="14.45" x14ac:dyDescent="0.3">
      <c r="A574" s="9" t="s">
        <v>2521</v>
      </c>
      <c r="B574" s="9" t="s">
        <v>1020</v>
      </c>
      <c r="C574" s="9" t="s">
        <v>992</v>
      </c>
      <c r="D574" s="9" t="s">
        <v>746</v>
      </c>
      <c r="E574" s="11"/>
      <c r="F574" s="10">
        <v>44470</v>
      </c>
      <c r="G574" s="11"/>
      <c r="H574" s="11"/>
      <c r="I574" s="11"/>
      <c r="J574" s="11"/>
      <c r="K574" s="11"/>
      <c r="L574" s="11">
        <v>0</v>
      </c>
      <c r="M574" s="11"/>
      <c r="N574" s="11">
        <v>0</v>
      </c>
      <c r="O574" s="11"/>
    </row>
    <row r="575" spans="1:15" ht="14.45" x14ac:dyDescent="0.3">
      <c r="A575" s="9" t="s">
        <v>2522</v>
      </c>
      <c r="B575" s="9" t="s">
        <v>1020</v>
      </c>
      <c r="C575" s="9" t="s">
        <v>992</v>
      </c>
      <c r="D575" s="9" t="s">
        <v>747</v>
      </c>
      <c r="E575" s="11"/>
      <c r="F575" s="10">
        <v>6450</v>
      </c>
      <c r="G575" s="11"/>
      <c r="H575" s="11"/>
      <c r="I575" s="11"/>
      <c r="J575" s="11"/>
      <c r="K575" s="11"/>
      <c r="L575" s="11">
        <v>0</v>
      </c>
      <c r="M575" s="11"/>
      <c r="N575" s="11">
        <v>0</v>
      </c>
      <c r="O575" s="11"/>
    </row>
    <row r="576" spans="1:15" ht="14.45" x14ac:dyDescent="0.3">
      <c r="A576" s="9" t="s">
        <v>2523</v>
      </c>
      <c r="B576" s="9" t="s">
        <v>1020</v>
      </c>
      <c r="C576" s="9" t="s">
        <v>992</v>
      </c>
      <c r="D576" s="9" t="s">
        <v>748</v>
      </c>
      <c r="E576" s="11"/>
      <c r="F576" s="10">
        <v>17580</v>
      </c>
      <c r="G576" s="11"/>
      <c r="H576" s="11"/>
      <c r="I576" s="11"/>
      <c r="J576" s="11"/>
      <c r="K576" s="11"/>
      <c r="L576" s="11">
        <v>0</v>
      </c>
      <c r="M576" s="11"/>
      <c r="N576" s="11">
        <v>0</v>
      </c>
      <c r="O576" s="11"/>
    </row>
    <row r="577" spans="1:15" ht="14.45" x14ac:dyDescent="0.3">
      <c r="A577" s="9" t="s">
        <v>2524</v>
      </c>
      <c r="B577" s="9" t="s">
        <v>1020</v>
      </c>
      <c r="C577" s="9" t="s">
        <v>992</v>
      </c>
      <c r="D577" s="9" t="s">
        <v>749</v>
      </c>
      <c r="E577" s="11"/>
      <c r="F577" s="10">
        <v>1420</v>
      </c>
      <c r="G577" s="11"/>
      <c r="H577" s="11"/>
      <c r="I577" s="11"/>
      <c r="J577" s="11"/>
      <c r="K577" s="11"/>
      <c r="L577" s="11">
        <v>0</v>
      </c>
      <c r="M577" s="11"/>
      <c r="N577" s="11">
        <v>0</v>
      </c>
      <c r="O577" s="11"/>
    </row>
    <row r="578" spans="1:15" ht="14.45" x14ac:dyDescent="0.3">
      <c r="A578" s="9" t="s">
        <v>2527</v>
      </c>
      <c r="B578" s="9" t="s">
        <v>1020</v>
      </c>
      <c r="C578" s="9" t="s">
        <v>992</v>
      </c>
      <c r="D578" s="9" t="s">
        <v>750</v>
      </c>
      <c r="E578" s="11"/>
      <c r="F578" s="10">
        <v>53790</v>
      </c>
      <c r="G578" s="11"/>
      <c r="H578" s="11"/>
      <c r="I578" s="11"/>
      <c r="J578" s="11"/>
      <c r="K578" s="11"/>
      <c r="L578" s="11">
        <v>0</v>
      </c>
      <c r="M578" s="11"/>
      <c r="N578" s="11">
        <v>0</v>
      </c>
      <c r="O578" s="11"/>
    </row>
    <row r="579" spans="1:15" ht="14.45" x14ac:dyDescent="0.3">
      <c r="A579" s="9" t="s">
        <v>2528</v>
      </c>
      <c r="B579" s="9" t="s">
        <v>1020</v>
      </c>
      <c r="C579" s="9" t="s">
        <v>992</v>
      </c>
      <c r="D579" s="9" t="s">
        <v>751</v>
      </c>
      <c r="E579" s="11"/>
      <c r="F579" s="10">
        <v>14190</v>
      </c>
      <c r="G579" s="11"/>
      <c r="H579" s="11"/>
      <c r="I579" s="11"/>
      <c r="J579" s="11"/>
      <c r="K579" s="11"/>
      <c r="L579" s="11">
        <v>0</v>
      </c>
      <c r="M579" s="11"/>
      <c r="N579" s="11">
        <v>0</v>
      </c>
      <c r="O579" s="11"/>
    </row>
    <row r="580" spans="1:15" ht="14.45" x14ac:dyDescent="0.3">
      <c r="A580" s="9" t="s">
        <v>2529</v>
      </c>
      <c r="B580" s="9" t="s">
        <v>1020</v>
      </c>
      <c r="C580" s="9" t="s">
        <v>992</v>
      </c>
      <c r="D580" s="9" t="s">
        <v>752</v>
      </c>
      <c r="E580" s="11"/>
      <c r="F580" s="10">
        <v>40360</v>
      </c>
      <c r="G580" s="11"/>
      <c r="H580" s="11"/>
      <c r="I580" s="11"/>
      <c r="J580" s="11"/>
      <c r="K580" s="11"/>
      <c r="L580" s="11">
        <v>0</v>
      </c>
      <c r="M580" s="11"/>
      <c r="N580" s="11">
        <v>0</v>
      </c>
      <c r="O580" s="11"/>
    </row>
    <row r="581" spans="1:15" ht="14.45" x14ac:dyDescent="0.3">
      <c r="A581" s="9" t="s">
        <v>2531</v>
      </c>
      <c r="B581" s="9" t="s">
        <v>1020</v>
      </c>
      <c r="C581" s="9" t="s">
        <v>992</v>
      </c>
      <c r="D581" s="9" t="s">
        <v>754</v>
      </c>
      <c r="E581" s="11"/>
      <c r="F581" s="10">
        <v>32660</v>
      </c>
      <c r="G581" s="11"/>
      <c r="H581" s="11"/>
      <c r="I581" s="11"/>
      <c r="J581" s="11"/>
      <c r="K581" s="11"/>
      <c r="L581" s="11">
        <v>0</v>
      </c>
      <c r="M581" s="11"/>
      <c r="N581" s="11">
        <v>0</v>
      </c>
      <c r="O581" s="11"/>
    </row>
    <row r="582" spans="1:15" ht="14.45" x14ac:dyDescent="0.3">
      <c r="A582" s="9" t="s">
        <v>2532</v>
      </c>
      <c r="B582" s="9" t="s">
        <v>1020</v>
      </c>
      <c r="C582" s="9" t="s">
        <v>992</v>
      </c>
      <c r="D582" s="9" t="s">
        <v>755</v>
      </c>
      <c r="E582" s="11"/>
      <c r="F582" s="10">
        <v>4820</v>
      </c>
      <c r="G582" s="11"/>
      <c r="H582" s="11"/>
      <c r="I582" s="11"/>
      <c r="J582" s="11"/>
      <c r="K582" s="11"/>
      <c r="L582" s="11">
        <v>0</v>
      </c>
      <c r="M582" s="11"/>
      <c r="N582" s="11">
        <v>0</v>
      </c>
      <c r="O582" s="11"/>
    </row>
    <row r="583" spans="1:15" ht="14.45" x14ac:dyDescent="0.3">
      <c r="A583" s="9" t="s">
        <v>2534</v>
      </c>
      <c r="B583" s="9" t="s">
        <v>1020</v>
      </c>
      <c r="C583" s="9" t="s">
        <v>992</v>
      </c>
      <c r="D583" s="9" t="s">
        <v>757</v>
      </c>
      <c r="E583" s="11"/>
      <c r="F583" s="10">
        <v>18630</v>
      </c>
      <c r="G583" s="11"/>
      <c r="H583" s="11"/>
      <c r="I583" s="11"/>
      <c r="J583" s="11"/>
      <c r="K583" s="11"/>
      <c r="L583" s="11">
        <v>0</v>
      </c>
      <c r="M583" s="11"/>
      <c r="N583" s="11">
        <v>0</v>
      </c>
      <c r="O583" s="11"/>
    </row>
    <row r="584" spans="1:15" ht="14.45" x14ac:dyDescent="0.3">
      <c r="A584" s="9" t="s">
        <v>2535</v>
      </c>
      <c r="B584" s="9" t="s">
        <v>1020</v>
      </c>
      <c r="C584" s="9" t="s">
        <v>992</v>
      </c>
      <c r="D584" s="9" t="s">
        <v>758</v>
      </c>
      <c r="E584" s="11"/>
      <c r="F584" s="10">
        <v>29920</v>
      </c>
      <c r="G584" s="11"/>
      <c r="H584" s="11"/>
      <c r="I584" s="11"/>
      <c r="J584" s="11"/>
      <c r="K584" s="11"/>
      <c r="L584" s="11">
        <v>0</v>
      </c>
      <c r="M584" s="11"/>
      <c r="N584" s="11">
        <v>0</v>
      </c>
      <c r="O584" s="11"/>
    </row>
    <row r="585" spans="1:15" ht="14.45" x14ac:dyDescent="0.3">
      <c r="A585" s="9" t="s">
        <v>2536</v>
      </c>
      <c r="B585" s="9" t="s">
        <v>1020</v>
      </c>
      <c r="C585" s="9" t="s">
        <v>992</v>
      </c>
      <c r="D585" s="9" t="s">
        <v>759</v>
      </c>
      <c r="E585" s="11"/>
      <c r="F585" s="10">
        <v>1170</v>
      </c>
      <c r="G585" s="11"/>
      <c r="H585" s="11"/>
      <c r="I585" s="11"/>
      <c r="J585" s="11"/>
      <c r="K585" s="11"/>
      <c r="L585" s="11">
        <v>0</v>
      </c>
      <c r="M585" s="11"/>
      <c r="N585" s="11">
        <v>0</v>
      </c>
      <c r="O585" s="11"/>
    </row>
    <row r="586" spans="1:15" ht="14.45" x14ac:dyDescent="0.3">
      <c r="A586" s="9" t="s">
        <v>2537</v>
      </c>
      <c r="B586" s="9" t="s">
        <v>1020</v>
      </c>
      <c r="C586" s="9" t="s">
        <v>992</v>
      </c>
      <c r="D586" s="9" t="s">
        <v>760</v>
      </c>
      <c r="E586" s="11"/>
      <c r="F586" s="10">
        <v>58960</v>
      </c>
      <c r="G586" s="11"/>
      <c r="H586" s="11"/>
      <c r="I586" s="11"/>
      <c r="J586" s="11"/>
      <c r="K586" s="11"/>
      <c r="L586" s="11">
        <v>0</v>
      </c>
      <c r="M586" s="11"/>
      <c r="N586" s="11">
        <v>0</v>
      </c>
      <c r="O586" s="11"/>
    </row>
    <row r="587" spans="1:15" ht="14.45" x14ac:dyDescent="0.3">
      <c r="A587" s="9" t="s">
        <v>2538</v>
      </c>
      <c r="B587" s="9" t="s">
        <v>1020</v>
      </c>
      <c r="C587" s="9" t="s">
        <v>992</v>
      </c>
      <c r="D587" s="9" t="s">
        <v>761</v>
      </c>
      <c r="E587" s="11"/>
      <c r="F587" s="10">
        <v>7250</v>
      </c>
      <c r="G587" s="11"/>
      <c r="H587" s="11"/>
      <c r="I587" s="11"/>
      <c r="J587" s="11"/>
      <c r="K587" s="11"/>
      <c r="L587" s="11">
        <v>0</v>
      </c>
      <c r="M587" s="11"/>
      <c r="N587" s="11">
        <v>0</v>
      </c>
      <c r="O587" s="11"/>
    </row>
    <row r="588" spans="1:15" ht="14.45" x14ac:dyDescent="0.3">
      <c r="A588" s="9" t="s">
        <v>2539</v>
      </c>
      <c r="B588" s="9" t="s">
        <v>1020</v>
      </c>
      <c r="C588" s="9" t="s">
        <v>992</v>
      </c>
      <c r="D588" s="9" t="s">
        <v>762</v>
      </c>
      <c r="E588" s="11"/>
      <c r="F588" s="10">
        <v>72300</v>
      </c>
      <c r="G588" s="11"/>
      <c r="H588" s="11"/>
      <c r="I588" s="11"/>
      <c r="J588" s="11"/>
      <c r="K588" s="11"/>
      <c r="L588" s="11">
        <v>0</v>
      </c>
      <c r="M588" s="11"/>
      <c r="N588" s="11">
        <v>0</v>
      </c>
      <c r="O588" s="11"/>
    </row>
    <row r="589" spans="1:15" ht="14.45" x14ac:dyDescent="0.3">
      <c r="A589" s="9" t="s">
        <v>2541</v>
      </c>
      <c r="B589" s="9" t="s">
        <v>1020</v>
      </c>
      <c r="C589" s="9" t="s">
        <v>992</v>
      </c>
      <c r="D589" s="9" t="s">
        <v>764</v>
      </c>
      <c r="E589" s="11"/>
      <c r="F589" s="10">
        <v>116020</v>
      </c>
      <c r="G589" s="11"/>
      <c r="H589" s="11"/>
      <c r="I589" s="11"/>
      <c r="J589" s="11"/>
      <c r="K589" s="11"/>
      <c r="L589" s="11">
        <v>0</v>
      </c>
      <c r="M589" s="11"/>
      <c r="N589" s="11">
        <v>0</v>
      </c>
      <c r="O589" s="11"/>
    </row>
    <row r="590" spans="1:15" ht="14.45" x14ac:dyDescent="0.3">
      <c r="A590" s="9" t="s">
        <v>2548</v>
      </c>
      <c r="B590" s="9" t="s">
        <v>1020</v>
      </c>
      <c r="C590" s="9" t="s">
        <v>992</v>
      </c>
      <c r="D590" s="9" t="s">
        <v>765</v>
      </c>
      <c r="E590" s="11"/>
      <c r="F590" s="10">
        <v>1700</v>
      </c>
      <c r="G590" s="11"/>
      <c r="H590" s="11"/>
      <c r="I590" s="11"/>
      <c r="J590" s="11"/>
      <c r="K590" s="11"/>
      <c r="L590" s="11">
        <v>0</v>
      </c>
      <c r="M590" s="11"/>
      <c r="N590" s="11">
        <v>0</v>
      </c>
      <c r="O590" s="11"/>
    </row>
    <row r="591" spans="1:15" ht="14.45" x14ac:dyDescent="0.3">
      <c r="A591" s="9" t="s">
        <v>2549</v>
      </c>
      <c r="B591" s="9" t="s">
        <v>1020</v>
      </c>
      <c r="C591" s="9" t="s">
        <v>992</v>
      </c>
      <c r="D591" s="9" t="s">
        <v>766</v>
      </c>
      <c r="E591" s="11"/>
      <c r="F591" s="10">
        <v>142370</v>
      </c>
      <c r="G591" s="11"/>
      <c r="H591" s="11"/>
      <c r="I591" s="11"/>
      <c r="J591" s="11"/>
      <c r="K591" s="11"/>
      <c r="L591" s="11">
        <v>0</v>
      </c>
      <c r="M591" s="11"/>
      <c r="N591" s="11">
        <v>0</v>
      </c>
      <c r="O591" s="11"/>
    </row>
    <row r="592" spans="1:15" ht="14.45" x14ac:dyDescent="0.3">
      <c r="A592" s="9" t="s">
        <v>2550</v>
      </c>
      <c r="B592" s="9" t="s">
        <v>1020</v>
      </c>
      <c r="C592" s="9" t="s">
        <v>992</v>
      </c>
      <c r="D592" s="9" t="s">
        <v>767</v>
      </c>
      <c r="E592" s="11"/>
      <c r="F592" s="10">
        <v>38060</v>
      </c>
      <c r="G592" s="11"/>
      <c r="H592" s="11"/>
      <c r="I592" s="11"/>
      <c r="J592" s="11"/>
      <c r="K592" s="11"/>
      <c r="L592" s="11">
        <v>0</v>
      </c>
      <c r="M592" s="11"/>
      <c r="N592" s="11">
        <v>0</v>
      </c>
      <c r="O592" s="11"/>
    </row>
    <row r="593" spans="1:15" ht="14.45" x14ac:dyDescent="0.3">
      <c r="A593" s="9" t="s">
        <v>2551</v>
      </c>
      <c r="B593" s="9" t="s">
        <v>1020</v>
      </c>
      <c r="C593" s="9" t="s">
        <v>992</v>
      </c>
      <c r="D593" s="9" t="s">
        <v>768</v>
      </c>
      <c r="E593" s="11"/>
      <c r="F593" s="10">
        <v>9480</v>
      </c>
      <c r="G593" s="11"/>
      <c r="H593" s="11"/>
      <c r="I593" s="11"/>
      <c r="J593" s="11"/>
      <c r="K593" s="11"/>
      <c r="L593" s="11">
        <v>0</v>
      </c>
      <c r="M593" s="11"/>
      <c r="N593" s="11">
        <v>0</v>
      </c>
      <c r="O593" s="11"/>
    </row>
    <row r="594" spans="1:15" ht="14.45" x14ac:dyDescent="0.3">
      <c r="A594" s="9" t="s">
        <v>2552</v>
      </c>
      <c r="B594" s="9" t="s">
        <v>1020</v>
      </c>
      <c r="C594" s="9" t="s">
        <v>992</v>
      </c>
      <c r="D594" s="9" t="s">
        <v>769</v>
      </c>
      <c r="E594" s="11"/>
      <c r="F594" s="10">
        <v>4880</v>
      </c>
      <c r="G594" s="11"/>
      <c r="H594" s="11"/>
      <c r="I594" s="11"/>
      <c r="J594" s="11"/>
      <c r="K594" s="11"/>
      <c r="L594" s="11">
        <v>0</v>
      </c>
      <c r="M594" s="11"/>
      <c r="N594" s="11">
        <v>0</v>
      </c>
      <c r="O594" s="11"/>
    </row>
    <row r="595" spans="1:15" ht="14.45" x14ac:dyDescent="0.3">
      <c r="A595" s="9" t="s">
        <v>2553</v>
      </c>
      <c r="B595" s="9" t="s">
        <v>1020</v>
      </c>
      <c r="C595" s="9" t="s">
        <v>992</v>
      </c>
      <c r="D595" s="9" t="s">
        <v>770</v>
      </c>
      <c r="E595" s="11"/>
      <c r="F595" s="10">
        <v>2630</v>
      </c>
      <c r="G595" s="11"/>
      <c r="H595" s="11"/>
      <c r="I595" s="11"/>
      <c r="J595" s="11"/>
      <c r="K595" s="11"/>
      <c r="L595" s="11">
        <v>0</v>
      </c>
      <c r="M595" s="11"/>
      <c r="N595" s="11">
        <v>0</v>
      </c>
      <c r="O595" s="11"/>
    </row>
    <row r="596" spans="1:15" ht="14.45" x14ac:dyDescent="0.3">
      <c r="A596" s="9" t="s">
        <v>2554</v>
      </c>
      <c r="B596" s="9" t="s">
        <v>1020</v>
      </c>
      <c r="C596" s="9" t="s">
        <v>992</v>
      </c>
      <c r="D596" s="9" t="s">
        <v>771</v>
      </c>
      <c r="E596" s="11"/>
      <c r="F596" s="10">
        <v>13810</v>
      </c>
      <c r="G596" s="11"/>
      <c r="H596" s="11"/>
      <c r="I596" s="11"/>
      <c r="J596" s="11"/>
      <c r="K596" s="11"/>
      <c r="L596" s="11">
        <v>0</v>
      </c>
      <c r="M596" s="11"/>
      <c r="N596" s="11">
        <v>0</v>
      </c>
      <c r="O596" s="11"/>
    </row>
    <row r="597" spans="1:15" ht="14.45" x14ac:dyDescent="0.3">
      <c r="A597" s="9" t="s">
        <v>2556</v>
      </c>
      <c r="B597" s="9" t="s">
        <v>1020</v>
      </c>
      <c r="C597" s="9" t="s">
        <v>992</v>
      </c>
      <c r="D597" s="9" t="s">
        <v>773</v>
      </c>
      <c r="E597" s="11"/>
      <c r="F597" s="10">
        <v>87990</v>
      </c>
      <c r="G597" s="11"/>
      <c r="H597" s="11"/>
      <c r="I597" s="11"/>
      <c r="J597" s="11"/>
      <c r="K597" s="11"/>
      <c r="L597" s="11">
        <v>0</v>
      </c>
      <c r="M597" s="11"/>
      <c r="N597" s="11">
        <v>0</v>
      </c>
      <c r="O597" s="11"/>
    </row>
    <row r="598" spans="1:15" ht="14.45" x14ac:dyDescent="0.3">
      <c r="A598" s="9" t="s">
        <v>2558</v>
      </c>
      <c r="B598" s="9" t="s">
        <v>1020</v>
      </c>
      <c r="C598" s="9" t="s">
        <v>992</v>
      </c>
      <c r="D598" s="9" t="s">
        <v>774</v>
      </c>
      <c r="E598" s="11"/>
      <c r="F598" s="10">
        <v>32970</v>
      </c>
      <c r="G598" s="11"/>
      <c r="H598" s="11"/>
      <c r="I598" s="11"/>
      <c r="J598" s="11"/>
      <c r="K598" s="11"/>
      <c r="L598" s="11">
        <v>0</v>
      </c>
      <c r="M598" s="11"/>
      <c r="N598" s="11">
        <v>0</v>
      </c>
      <c r="O598" s="11"/>
    </row>
    <row r="599" spans="1:15" ht="14.45" x14ac:dyDescent="0.3">
      <c r="A599" s="9" t="s">
        <v>2559</v>
      </c>
      <c r="B599" s="9" t="s">
        <v>1020</v>
      </c>
      <c r="C599" s="9" t="s">
        <v>992</v>
      </c>
      <c r="D599" s="9" t="s">
        <v>775</v>
      </c>
      <c r="E599" s="11"/>
      <c r="F599" s="10">
        <v>1070</v>
      </c>
      <c r="G599" s="11"/>
      <c r="H599" s="11"/>
      <c r="I599" s="11"/>
      <c r="J599" s="11"/>
      <c r="K599" s="11"/>
      <c r="L599" s="11">
        <v>0</v>
      </c>
      <c r="M599" s="11"/>
      <c r="N599" s="11">
        <v>0</v>
      </c>
      <c r="O599" s="11"/>
    </row>
    <row r="600" spans="1:15" ht="14.45" x14ac:dyDescent="0.3">
      <c r="A600" s="9" t="s">
        <v>2140</v>
      </c>
      <c r="B600" s="9" t="s">
        <v>1018</v>
      </c>
      <c r="C600" s="9" t="s">
        <v>1006</v>
      </c>
      <c r="D600" s="9" t="s">
        <v>777</v>
      </c>
      <c r="E600" s="10">
        <v>285980</v>
      </c>
      <c r="F600" s="10">
        <v>2610</v>
      </c>
      <c r="G600" s="10">
        <v>790</v>
      </c>
      <c r="H600" s="10">
        <v>290</v>
      </c>
      <c r="I600" s="10">
        <v>-27830</v>
      </c>
      <c r="J600" s="11"/>
      <c r="K600" s="11"/>
      <c r="L600" s="11">
        <v>0</v>
      </c>
      <c r="M600" s="11"/>
      <c r="N600" s="11">
        <v>0</v>
      </c>
      <c r="O600" s="11"/>
    </row>
    <row r="601" spans="1:15" ht="14.45" x14ac:dyDescent="0.3">
      <c r="A601" s="9" t="s">
        <v>2141</v>
      </c>
      <c r="B601" s="9" t="s">
        <v>1018</v>
      </c>
      <c r="C601" s="9" t="s">
        <v>1006</v>
      </c>
      <c r="D601" s="9" t="s">
        <v>778</v>
      </c>
      <c r="E601" s="10">
        <v>141430</v>
      </c>
      <c r="F601" s="10">
        <v>600</v>
      </c>
      <c r="G601" s="10">
        <v>200</v>
      </c>
      <c r="H601" s="10">
        <v>1740</v>
      </c>
      <c r="I601" s="10">
        <v>2230</v>
      </c>
      <c r="J601" s="11"/>
      <c r="K601" s="11"/>
      <c r="L601" s="11">
        <v>0</v>
      </c>
      <c r="M601" s="11"/>
      <c r="N601" s="11">
        <v>-620</v>
      </c>
      <c r="O601" s="11"/>
    </row>
    <row r="602" spans="1:15" ht="14.45" x14ac:dyDescent="0.3">
      <c r="A602" s="9" t="s">
        <v>2142</v>
      </c>
      <c r="B602" s="9" t="s">
        <v>1018</v>
      </c>
      <c r="C602" s="9" t="s">
        <v>1006</v>
      </c>
      <c r="D602" s="9" t="s">
        <v>779</v>
      </c>
      <c r="E602" s="10">
        <v>345050</v>
      </c>
      <c r="F602" s="11"/>
      <c r="G602" s="10">
        <v>820</v>
      </c>
      <c r="H602" s="10">
        <v>1400</v>
      </c>
      <c r="I602" s="10">
        <v>-33950</v>
      </c>
      <c r="J602" s="11"/>
      <c r="K602" s="11"/>
      <c r="L602" s="11">
        <v>0</v>
      </c>
      <c r="M602" s="11"/>
      <c r="N602" s="11">
        <v>0</v>
      </c>
      <c r="O602" s="11"/>
    </row>
    <row r="603" spans="1:15" ht="14.45" x14ac:dyDescent="0.3">
      <c r="A603" s="9" t="s">
        <v>2145</v>
      </c>
      <c r="B603" s="9" t="s">
        <v>1018</v>
      </c>
      <c r="C603" s="9" t="s">
        <v>1006</v>
      </c>
      <c r="D603" s="9" t="s">
        <v>780</v>
      </c>
      <c r="E603" s="11"/>
      <c r="F603" s="11"/>
      <c r="G603" s="11"/>
      <c r="H603" s="11"/>
      <c r="I603" s="10">
        <v>4</v>
      </c>
      <c r="J603" s="11"/>
      <c r="K603" s="11"/>
      <c r="L603" s="11">
        <v>0</v>
      </c>
      <c r="M603" s="11"/>
      <c r="N603" s="11">
        <v>0</v>
      </c>
      <c r="O603" s="11"/>
    </row>
    <row r="604" spans="1:15" ht="14.45" x14ac:dyDescent="0.3">
      <c r="A604" s="9" t="s">
        <v>2151</v>
      </c>
      <c r="B604" s="9" t="s">
        <v>1018</v>
      </c>
      <c r="C604" s="9" t="s">
        <v>1006</v>
      </c>
      <c r="D604" s="9" t="s">
        <v>781</v>
      </c>
      <c r="E604" s="11"/>
      <c r="F604" s="11"/>
      <c r="G604" s="11"/>
      <c r="H604" s="11"/>
      <c r="I604" s="11"/>
      <c r="J604" s="11"/>
      <c r="K604" s="11"/>
      <c r="L604" s="11">
        <v>0</v>
      </c>
      <c r="M604" s="11"/>
      <c r="N604" s="11">
        <v>-29260</v>
      </c>
      <c r="O604" s="11"/>
    </row>
    <row r="605" spans="1:15" ht="14.45" x14ac:dyDescent="0.3">
      <c r="A605" s="9" t="s">
        <v>2158</v>
      </c>
      <c r="B605" s="9" t="s">
        <v>1018</v>
      </c>
      <c r="C605" s="9" t="s">
        <v>1006</v>
      </c>
      <c r="D605" s="9" t="s">
        <v>782</v>
      </c>
      <c r="E605" s="10">
        <v>43990</v>
      </c>
      <c r="F605" s="10">
        <v>40</v>
      </c>
      <c r="G605" s="10">
        <v>100</v>
      </c>
      <c r="H605" s="10">
        <v>940</v>
      </c>
      <c r="I605" s="10">
        <v>14950</v>
      </c>
      <c r="J605" s="11"/>
      <c r="K605" s="11"/>
      <c r="L605" s="11">
        <v>0</v>
      </c>
      <c r="M605" s="11"/>
      <c r="N605" s="11">
        <v>0</v>
      </c>
      <c r="O605" s="11"/>
    </row>
    <row r="606" spans="1:15" ht="14.45" x14ac:dyDescent="0.3">
      <c r="A606" s="9" t="s">
        <v>2163</v>
      </c>
      <c r="B606" s="9" t="s">
        <v>1018</v>
      </c>
      <c r="C606" s="9" t="s">
        <v>1006</v>
      </c>
      <c r="D606" s="9" t="s">
        <v>783</v>
      </c>
      <c r="E606" s="10">
        <v>67170</v>
      </c>
      <c r="F606" s="10">
        <v>200</v>
      </c>
      <c r="G606" s="10">
        <v>60</v>
      </c>
      <c r="H606" s="10">
        <v>1640</v>
      </c>
      <c r="I606" s="10">
        <v>52570</v>
      </c>
      <c r="J606" s="11"/>
      <c r="K606" s="11"/>
      <c r="L606" s="11">
        <v>0</v>
      </c>
      <c r="M606" s="11"/>
      <c r="N606" s="11">
        <v>-44210</v>
      </c>
      <c r="O606" s="11"/>
    </row>
    <row r="607" spans="1:15" ht="14.45" x14ac:dyDescent="0.3">
      <c r="A607" s="9" t="s">
        <v>4315</v>
      </c>
      <c r="B607" s="9" t="s">
        <v>1018</v>
      </c>
      <c r="C607" s="9" t="s">
        <v>1006</v>
      </c>
      <c r="D607" s="9" t="s">
        <v>784</v>
      </c>
      <c r="E607" s="10">
        <v>95770</v>
      </c>
      <c r="F607" s="11"/>
      <c r="G607" s="11"/>
      <c r="H607" s="11"/>
      <c r="I607" s="11"/>
      <c r="J607" s="11"/>
      <c r="K607" s="11"/>
      <c r="L607" s="11">
        <v>0</v>
      </c>
      <c r="M607" s="11"/>
      <c r="N607" s="11">
        <v>0</v>
      </c>
      <c r="O607" s="11"/>
    </row>
    <row r="608" spans="1:15" ht="14.45" x14ac:dyDescent="0.3">
      <c r="A608" s="9" t="s">
        <v>4307</v>
      </c>
      <c r="B608" s="9" t="s">
        <v>1018</v>
      </c>
      <c r="C608" s="9" t="s">
        <v>1006</v>
      </c>
      <c r="D608" s="9" t="s">
        <v>785</v>
      </c>
      <c r="E608" s="10">
        <v>281660</v>
      </c>
      <c r="F608" s="10">
        <v>340</v>
      </c>
      <c r="G608" s="11"/>
      <c r="H608" s="11"/>
      <c r="I608" s="10">
        <v>1680</v>
      </c>
      <c r="J608" s="11"/>
      <c r="K608" s="11"/>
      <c r="L608" s="11">
        <v>0</v>
      </c>
      <c r="M608" s="11"/>
      <c r="N608" s="11">
        <v>0</v>
      </c>
      <c r="O608" s="11"/>
    </row>
    <row r="609" spans="1:15" ht="14.45" x14ac:dyDescent="0.3">
      <c r="A609" s="9" t="s">
        <v>4308</v>
      </c>
      <c r="B609" s="9" t="s">
        <v>1018</v>
      </c>
      <c r="C609" s="9" t="s">
        <v>1006</v>
      </c>
      <c r="D609" s="9" t="s">
        <v>786</v>
      </c>
      <c r="E609" s="10">
        <v>241620</v>
      </c>
      <c r="F609" s="10">
        <v>620</v>
      </c>
      <c r="G609" s="10">
        <v>160</v>
      </c>
      <c r="H609" s="10">
        <v>20</v>
      </c>
      <c r="I609" s="10">
        <v>400</v>
      </c>
      <c r="J609" s="11"/>
      <c r="K609" s="11"/>
      <c r="L609" s="11">
        <v>0</v>
      </c>
      <c r="M609" s="11"/>
      <c r="N609" s="11">
        <v>0</v>
      </c>
      <c r="O609" s="11"/>
    </row>
    <row r="610" spans="1:15" ht="14.45" x14ac:dyDescent="0.3">
      <c r="A610" s="9" t="s">
        <v>4311</v>
      </c>
      <c r="B610" s="9" t="s">
        <v>1018</v>
      </c>
      <c r="C610" s="9" t="s">
        <v>1006</v>
      </c>
      <c r="D610" s="9" t="s">
        <v>787</v>
      </c>
      <c r="E610" s="11"/>
      <c r="F610" s="11"/>
      <c r="G610" s="11"/>
      <c r="H610" s="11"/>
      <c r="I610" s="11"/>
      <c r="J610" s="11"/>
      <c r="K610" s="11"/>
      <c r="L610" s="11">
        <v>0</v>
      </c>
      <c r="M610" s="11"/>
      <c r="N610" s="11">
        <v>0</v>
      </c>
      <c r="O610" s="11"/>
    </row>
    <row r="611" spans="1:15" ht="14.45" x14ac:dyDescent="0.3">
      <c r="A611" s="9" t="s">
        <v>4312</v>
      </c>
      <c r="B611" s="9" t="s">
        <v>1018</v>
      </c>
      <c r="C611" s="9" t="s">
        <v>1006</v>
      </c>
      <c r="D611" s="9" t="s">
        <v>788</v>
      </c>
      <c r="E611" s="10">
        <v>137540</v>
      </c>
      <c r="F611" s="10">
        <v>152860</v>
      </c>
      <c r="G611" s="11"/>
      <c r="H611" s="10">
        <v>-10</v>
      </c>
      <c r="I611" s="10">
        <v>15200</v>
      </c>
      <c r="J611" s="11"/>
      <c r="K611" s="11"/>
      <c r="L611" s="11">
        <v>0</v>
      </c>
      <c r="M611" s="11"/>
      <c r="N611" s="11">
        <v>0</v>
      </c>
      <c r="O611" s="11"/>
    </row>
    <row r="612" spans="1:15" ht="14.45" x14ac:dyDescent="0.3">
      <c r="A612" s="9" t="s">
        <v>4314</v>
      </c>
      <c r="B612" s="9" t="s">
        <v>1018</v>
      </c>
      <c r="C612" s="9" t="s">
        <v>1006</v>
      </c>
      <c r="D612" s="9" t="s">
        <v>789</v>
      </c>
      <c r="E612" s="10">
        <v>247770</v>
      </c>
      <c r="F612" s="10">
        <v>32300</v>
      </c>
      <c r="G612" s="11"/>
      <c r="H612" s="11"/>
      <c r="I612" s="10">
        <v>25980</v>
      </c>
      <c r="J612" s="11"/>
      <c r="K612" s="11"/>
      <c r="L612" s="11">
        <v>0</v>
      </c>
      <c r="M612" s="11"/>
      <c r="N612" s="11">
        <v>0</v>
      </c>
      <c r="O612" s="11"/>
    </row>
    <row r="613" spans="1:15" ht="14.45" x14ac:dyDescent="0.3">
      <c r="A613" s="9" t="s">
        <v>4316</v>
      </c>
      <c r="B613" s="9" t="s">
        <v>1018</v>
      </c>
      <c r="C613" s="9" t="s">
        <v>1006</v>
      </c>
      <c r="D613" s="9" t="s">
        <v>790</v>
      </c>
      <c r="E613" s="10">
        <v>229870</v>
      </c>
      <c r="F613" s="11"/>
      <c r="G613" s="11"/>
      <c r="H613" s="11"/>
      <c r="I613" s="10">
        <v>13650</v>
      </c>
      <c r="J613" s="11"/>
      <c r="K613" s="11"/>
      <c r="L613" s="11">
        <v>0</v>
      </c>
      <c r="M613" s="11"/>
      <c r="N613" s="11">
        <v>-23980</v>
      </c>
      <c r="O613" s="11"/>
    </row>
    <row r="614" spans="1:15" ht="14.45" x14ac:dyDescent="0.3">
      <c r="A614" s="9" t="s">
        <v>3617</v>
      </c>
      <c r="B614" s="9" t="s">
        <v>1018</v>
      </c>
      <c r="C614" s="9" t="s">
        <v>1006</v>
      </c>
      <c r="D614" s="9" t="s">
        <v>791</v>
      </c>
      <c r="E614" s="10">
        <v>48660</v>
      </c>
      <c r="F614" s="11"/>
      <c r="G614" s="11"/>
      <c r="H614" s="11"/>
      <c r="I614" s="10">
        <v>250</v>
      </c>
      <c r="J614" s="11"/>
      <c r="K614" s="11"/>
      <c r="L614" s="11">
        <v>0</v>
      </c>
      <c r="M614" s="11"/>
      <c r="N614" s="11">
        <v>0</v>
      </c>
      <c r="O614" s="11"/>
    </row>
    <row r="615" spans="1:15" ht="14.45" x14ac:dyDescent="0.3">
      <c r="A615" s="9" t="s">
        <v>3618</v>
      </c>
      <c r="B615" s="9" t="s">
        <v>1018</v>
      </c>
      <c r="C615" s="9" t="s">
        <v>1006</v>
      </c>
      <c r="D615" s="9" t="s">
        <v>792</v>
      </c>
      <c r="E615" s="11"/>
      <c r="F615" s="11"/>
      <c r="G615" s="11"/>
      <c r="H615" s="11"/>
      <c r="I615" s="11"/>
      <c r="J615" s="11"/>
      <c r="K615" s="11"/>
      <c r="L615" s="11">
        <v>0</v>
      </c>
      <c r="M615" s="11"/>
      <c r="N615" s="11">
        <v>0</v>
      </c>
      <c r="O615" s="11"/>
    </row>
    <row r="616" spans="1:15" ht="14.45" x14ac:dyDescent="0.3">
      <c r="A616" s="9" t="s">
        <v>3619</v>
      </c>
      <c r="B616" s="9" t="s">
        <v>1018</v>
      </c>
      <c r="C616" s="9" t="s">
        <v>1006</v>
      </c>
      <c r="D616" s="9" t="s">
        <v>793</v>
      </c>
      <c r="E616" s="10">
        <v>71250</v>
      </c>
      <c r="F616" s="11"/>
      <c r="G616" s="11"/>
      <c r="H616" s="11"/>
      <c r="I616" s="10">
        <v>410</v>
      </c>
      <c r="J616" s="11"/>
      <c r="K616" s="11"/>
      <c r="L616" s="11">
        <v>0</v>
      </c>
      <c r="M616" s="11"/>
      <c r="N616" s="11">
        <v>0</v>
      </c>
      <c r="O616" s="11"/>
    </row>
    <row r="617" spans="1:15" ht="14.45" x14ac:dyDescent="0.3">
      <c r="A617" s="9" t="s">
        <v>4586</v>
      </c>
      <c r="B617" s="9" t="s">
        <v>1018</v>
      </c>
      <c r="C617" s="9" t="s">
        <v>1006</v>
      </c>
      <c r="D617" s="9" t="s">
        <v>794</v>
      </c>
      <c r="E617" s="10">
        <v>228190</v>
      </c>
      <c r="F617" s="10">
        <v>33210</v>
      </c>
      <c r="G617" s="11"/>
      <c r="H617" s="10">
        <v>1510</v>
      </c>
      <c r="I617" s="10">
        <v>28990</v>
      </c>
      <c r="J617" s="11"/>
      <c r="K617" s="11"/>
      <c r="L617" s="11">
        <v>0</v>
      </c>
      <c r="M617" s="11"/>
      <c r="N617" s="11">
        <v>-21660</v>
      </c>
      <c r="O617" s="11"/>
    </row>
    <row r="618" spans="1:15" ht="14.45" x14ac:dyDescent="0.3">
      <c r="A618" s="9" t="s">
        <v>4587</v>
      </c>
      <c r="B618" s="9" t="s">
        <v>1018</v>
      </c>
      <c r="C618" s="9" t="s">
        <v>1006</v>
      </c>
      <c r="D618" s="9" t="s">
        <v>795</v>
      </c>
      <c r="E618" s="10">
        <v>277650</v>
      </c>
      <c r="F618" s="10">
        <v>196330</v>
      </c>
      <c r="G618" s="11"/>
      <c r="H618" s="10">
        <v>4310</v>
      </c>
      <c r="I618" s="10">
        <v>221500</v>
      </c>
      <c r="J618" s="11"/>
      <c r="K618" s="11"/>
      <c r="L618" s="11">
        <v>0</v>
      </c>
      <c r="M618" s="11"/>
      <c r="N618" s="11">
        <v>-161600</v>
      </c>
      <c r="O618" s="11"/>
    </row>
    <row r="619" spans="1:15" ht="14.45" x14ac:dyDescent="0.3">
      <c r="A619" s="9" t="s">
        <v>4589</v>
      </c>
      <c r="B619" s="9" t="s">
        <v>1018</v>
      </c>
      <c r="C619" s="9" t="s">
        <v>1006</v>
      </c>
      <c r="D619" s="9" t="s">
        <v>797</v>
      </c>
      <c r="E619" s="10">
        <v>262090</v>
      </c>
      <c r="F619" s="10">
        <v>1040</v>
      </c>
      <c r="G619" s="11"/>
      <c r="H619" s="10">
        <v>-100</v>
      </c>
      <c r="I619" s="10">
        <v>77330</v>
      </c>
      <c r="J619" s="11"/>
      <c r="K619" s="11"/>
      <c r="L619" s="11">
        <v>0</v>
      </c>
      <c r="M619" s="11"/>
      <c r="N619" s="11">
        <v>-30320</v>
      </c>
      <c r="O619" s="11"/>
    </row>
    <row r="620" spans="1:15" ht="14.45" x14ac:dyDescent="0.3">
      <c r="A620" s="9" t="s">
        <v>4834</v>
      </c>
      <c r="B620" s="9" t="s">
        <v>1018</v>
      </c>
      <c r="C620" s="9" t="s">
        <v>1006</v>
      </c>
      <c r="D620" s="9" t="s">
        <v>798</v>
      </c>
      <c r="E620" s="10">
        <v>89050</v>
      </c>
      <c r="F620" s="10">
        <v>4690</v>
      </c>
      <c r="G620" s="11"/>
      <c r="H620" s="11"/>
      <c r="I620" s="10">
        <v>6260</v>
      </c>
      <c r="J620" s="11"/>
      <c r="K620" s="11"/>
      <c r="L620" s="11">
        <v>0</v>
      </c>
      <c r="M620" s="11"/>
      <c r="N620" s="11">
        <v>0</v>
      </c>
      <c r="O620" s="11"/>
    </row>
    <row r="621" spans="1:15" ht="14.45" x14ac:dyDescent="0.3">
      <c r="A621" s="9" t="s">
        <v>4801</v>
      </c>
      <c r="B621" s="9" t="s">
        <v>1018</v>
      </c>
      <c r="C621" s="9" t="s">
        <v>1006</v>
      </c>
      <c r="D621" s="9" t="s">
        <v>799</v>
      </c>
      <c r="E621" s="11"/>
      <c r="F621" s="11"/>
      <c r="G621" s="11"/>
      <c r="H621" s="11"/>
      <c r="I621" s="11"/>
      <c r="J621" s="11"/>
      <c r="K621" s="11"/>
      <c r="L621" s="11">
        <v>0</v>
      </c>
      <c r="M621" s="11"/>
      <c r="N621" s="11">
        <v>0</v>
      </c>
      <c r="O621" s="11"/>
    </row>
    <row r="622" spans="1:15" ht="14.45" x14ac:dyDescent="0.3">
      <c r="A622" s="9" t="s">
        <v>4383</v>
      </c>
      <c r="B622" s="9" t="s">
        <v>1018</v>
      </c>
      <c r="C622" s="9" t="s">
        <v>1006</v>
      </c>
      <c r="D622" s="9" t="s">
        <v>800</v>
      </c>
      <c r="E622" s="10">
        <v>173430</v>
      </c>
      <c r="F622" s="11"/>
      <c r="G622" s="10">
        <v>1000</v>
      </c>
      <c r="H622" s="10">
        <v>4040</v>
      </c>
      <c r="I622" s="11"/>
      <c r="J622" s="11"/>
      <c r="K622" s="11"/>
      <c r="L622" s="11">
        <v>0</v>
      </c>
      <c r="M622" s="11"/>
      <c r="N622" s="11">
        <v>-144620</v>
      </c>
      <c r="O622" s="11"/>
    </row>
    <row r="623" spans="1:15" ht="14.45" x14ac:dyDescent="0.3">
      <c r="A623" s="9" t="s">
        <v>4313</v>
      </c>
      <c r="B623" s="9" t="s">
        <v>1018</v>
      </c>
      <c r="C623" s="9" t="s">
        <v>1006</v>
      </c>
      <c r="D623" s="9" t="s">
        <v>801</v>
      </c>
      <c r="E623" s="10">
        <v>149320</v>
      </c>
      <c r="F623" s="10">
        <v>122890</v>
      </c>
      <c r="G623" s="10">
        <v>430</v>
      </c>
      <c r="H623" s="10">
        <v>1690</v>
      </c>
      <c r="I623" s="10">
        <v>1560</v>
      </c>
      <c r="J623" s="11"/>
      <c r="K623" s="11"/>
      <c r="L623" s="11">
        <v>0</v>
      </c>
      <c r="M623" s="11"/>
      <c r="N623" s="11">
        <v>-239590</v>
      </c>
      <c r="O623" s="11"/>
    </row>
    <row r="624" spans="1:15" ht="14.45" x14ac:dyDescent="0.3">
      <c r="A624" s="9" t="s">
        <v>3661</v>
      </c>
      <c r="B624" s="9" t="s">
        <v>1018</v>
      </c>
      <c r="C624" s="9" t="s">
        <v>1006</v>
      </c>
      <c r="D624" s="9" t="s">
        <v>802</v>
      </c>
      <c r="E624" s="10">
        <v>130530</v>
      </c>
      <c r="F624" s="11"/>
      <c r="G624" s="11"/>
      <c r="H624" s="10">
        <v>3820</v>
      </c>
      <c r="I624" s="10">
        <v>1200</v>
      </c>
      <c r="J624" s="11"/>
      <c r="K624" s="11"/>
      <c r="L624" s="11">
        <v>0</v>
      </c>
      <c r="M624" s="11"/>
      <c r="N624" s="11">
        <v>-238090</v>
      </c>
      <c r="O624" s="11"/>
    </row>
    <row r="625" spans="1:15" ht="14.45" x14ac:dyDescent="0.3">
      <c r="A625" s="9" t="s">
        <v>3620</v>
      </c>
      <c r="B625" s="9" t="s">
        <v>1018</v>
      </c>
      <c r="C625" s="9" t="s">
        <v>1006</v>
      </c>
      <c r="D625" s="9" t="s">
        <v>803</v>
      </c>
      <c r="E625" s="10">
        <v>105300</v>
      </c>
      <c r="F625" s="10">
        <v>21270</v>
      </c>
      <c r="G625" s="11"/>
      <c r="H625" s="11"/>
      <c r="I625" s="10">
        <v>1580</v>
      </c>
      <c r="J625" s="11"/>
      <c r="K625" s="11"/>
      <c r="L625" s="11">
        <v>0</v>
      </c>
      <c r="M625" s="11"/>
      <c r="N625" s="11">
        <v>-53170</v>
      </c>
      <c r="O625" s="11"/>
    </row>
    <row r="626" spans="1:15" ht="14.45" x14ac:dyDescent="0.3">
      <c r="A626" s="9" t="s">
        <v>4083</v>
      </c>
      <c r="B626" s="9" t="s">
        <v>1018</v>
      </c>
      <c r="C626" s="9" t="s">
        <v>1006</v>
      </c>
      <c r="D626" s="9" t="s">
        <v>804</v>
      </c>
      <c r="E626" s="11"/>
      <c r="F626" s="11"/>
      <c r="G626" s="10">
        <v>222120</v>
      </c>
      <c r="H626" s="10">
        <v>9660</v>
      </c>
      <c r="I626" s="10">
        <v>2170</v>
      </c>
      <c r="J626" s="11"/>
      <c r="K626" s="11"/>
      <c r="L626" s="11">
        <v>0</v>
      </c>
      <c r="M626" s="11"/>
      <c r="N626" s="11">
        <v>0</v>
      </c>
      <c r="O626" s="11"/>
    </row>
    <row r="627" spans="1:15" ht="14.45" x14ac:dyDescent="0.3">
      <c r="A627" s="9" t="s">
        <v>2182</v>
      </c>
      <c r="B627" s="9" t="s">
        <v>5080</v>
      </c>
      <c r="C627" s="9" t="s">
        <v>979</v>
      </c>
      <c r="D627" s="9" t="s">
        <v>806</v>
      </c>
      <c r="E627" s="10">
        <v>352970</v>
      </c>
      <c r="F627" s="10">
        <v>690</v>
      </c>
      <c r="G627" s="11"/>
      <c r="H627" s="10">
        <v>5650</v>
      </c>
      <c r="I627" s="10">
        <v>1600</v>
      </c>
      <c r="J627" s="11"/>
      <c r="K627" s="11"/>
      <c r="L627" s="11">
        <v>0</v>
      </c>
      <c r="M627" s="11"/>
      <c r="N627" s="11">
        <v>-41530</v>
      </c>
      <c r="O627" s="11"/>
    </row>
    <row r="628" spans="1:15" ht="14.45" x14ac:dyDescent="0.3">
      <c r="A628" s="9" t="s">
        <v>2183</v>
      </c>
      <c r="B628" s="9" t="s">
        <v>5080</v>
      </c>
      <c r="C628" s="9" t="s">
        <v>979</v>
      </c>
      <c r="D628" s="9" t="s">
        <v>807</v>
      </c>
      <c r="E628" s="10">
        <v>507420</v>
      </c>
      <c r="F628" s="11"/>
      <c r="G628" s="11"/>
      <c r="H628" s="10">
        <v>6470</v>
      </c>
      <c r="I628" s="10">
        <v>12070</v>
      </c>
      <c r="J628" s="10">
        <v>20000</v>
      </c>
      <c r="K628" s="11"/>
      <c r="L628" s="11">
        <v>0</v>
      </c>
      <c r="M628" s="11"/>
      <c r="N628" s="11">
        <v>0</v>
      </c>
      <c r="O628" s="11"/>
    </row>
    <row r="629" spans="1:15" ht="14.45" x14ac:dyDescent="0.3">
      <c r="A629" s="9" t="s">
        <v>2184</v>
      </c>
      <c r="B629" s="9" t="s">
        <v>5080</v>
      </c>
      <c r="C629" s="9" t="s">
        <v>979</v>
      </c>
      <c r="D629" s="9" t="s">
        <v>808</v>
      </c>
      <c r="E629" s="10">
        <v>309710</v>
      </c>
      <c r="F629" s="11"/>
      <c r="G629" s="11"/>
      <c r="H629" s="10">
        <v>10320</v>
      </c>
      <c r="I629" s="10">
        <v>210</v>
      </c>
      <c r="J629" s="10">
        <v>30000</v>
      </c>
      <c r="K629" s="11"/>
      <c r="L629" s="11">
        <v>0</v>
      </c>
      <c r="M629" s="11"/>
      <c r="N629" s="11">
        <v>0</v>
      </c>
      <c r="O629" s="11"/>
    </row>
    <row r="630" spans="1:15" ht="14.45" x14ac:dyDescent="0.3">
      <c r="A630" s="9" t="s">
        <v>2185</v>
      </c>
      <c r="B630" s="9" t="s">
        <v>5080</v>
      </c>
      <c r="C630" s="9" t="s">
        <v>979</v>
      </c>
      <c r="D630" s="9" t="s">
        <v>809</v>
      </c>
      <c r="E630" s="10">
        <v>341810</v>
      </c>
      <c r="F630" s="11"/>
      <c r="G630" s="11"/>
      <c r="H630" s="10">
        <v>12140</v>
      </c>
      <c r="I630" s="10">
        <v>180</v>
      </c>
      <c r="J630" s="10">
        <v>30000</v>
      </c>
      <c r="K630" s="11"/>
      <c r="L630" s="11">
        <v>0</v>
      </c>
      <c r="M630" s="11"/>
      <c r="N630" s="11">
        <v>-36690</v>
      </c>
      <c r="O630" s="11"/>
    </row>
    <row r="631" spans="1:15" x14ac:dyDescent="0.25">
      <c r="A631" s="9" t="s">
        <v>2186</v>
      </c>
      <c r="B631" s="9" t="s">
        <v>5080</v>
      </c>
      <c r="C631" s="9" t="s">
        <v>979</v>
      </c>
      <c r="D631" s="9" t="s">
        <v>810</v>
      </c>
      <c r="E631" s="10">
        <v>311470</v>
      </c>
      <c r="F631" s="11"/>
      <c r="G631" s="11"/>
      <c r="H631" s="10">
        <v>13870</v>
      </c>
      <c r="I631" s="11"/>
      <c r="J631" s="10">
        <v>26000</v>
      </c>
      <c r="K631" s="11"/>
      <c r="L631" s="11">
        <v>0</v>
      </c>
      <c r="M631" s="11"/>
      <c r="N631" s="11">
        <v>0</v>
      </c>
      <c r="O631" s="11"/>
    </row>
    <row r="632" spans="1:15" x14ac:dyDescent="0.25">
      <c r="A632" s="9" t="s">
        <v>2187</v>
      </c>
      <c r="B632" s="9" t="s">
        <v>5080</v>
      </c>
      <c r="C632" s="9" t="s">
        <v>979</v>
      </c>
      <c r="D632" s="9" t="s">
        <v>811</v>
      </c>
      <c r="E632" s="10">
        <v>251290</v>
      </c>
      <c r="F632" s="11"/>
      <c r="G632" s="11"/>
      <c r="H632" s="10">
        <v>-1610</v>
      </c>
      <c r="I632" s="11"/>
      <c r="J632" s="11"/>
      <c r="K632" s="11"/>
      <c r="L632" s="11">
        <v>0</v>
      </c>
      <c r="M632" s="11"/>
      <c r="N632" s="11">
        <v>0</v>
      </c>
      <c r="O632" s="11"/>
    </row>
    <row r="633" spans="1:15" x14ac:dyDescent="0.25">
      <c r="A633" s="9" t="s">
        <v>2188</v>
      </c>
      <c r="B633" s="9" t="s">
        <v>5080</v>
      </c>
      <c r="C633" s="9" t="s">
        <v>979</v>
      </c>
      <c r="D633" s="9" t="s">
        <v>812</v>
      </c>
      <c r="E633" s="10">
        <v>214420</v>
      </c>
      <c r="F633" s="11"/>
      <c r="G633" s="11"/>
      <c r="H633" s="10">
        <v>-7460</v>
      </c>
      <c r="I633" s="11"/>
      <c r="J633" s="11"/>
      <c r="K633" s="11"/>
      <c r="L633" s="11">
        <v>0</v>
      </c>
      <c r="M633" s="11"/>
      <c r="N633" s="11">
        <v>-51290</v>
      </c>
      <c r="O633" s="11"/>
    </row>
    <row r="634" spans="1:15" x14ac:dyDescent="0.25">
      <c r="A634" s="9" t="s">
        <v>2189</v>
      </c>
      <c r="B634" s="9" t="s">
        <v>5080</v>
      </c>
      <c r="C634" s="9" t="s">
        <v>979</v>
      </c>
      <c r="D634" s="9" t="s">
        <v>813</v>
      </c>
      <c r="E634" s="11"/>
      <c r="F634" s="11"/>
      <c r="G634" s="11"/>
      <c r="H634" s="10">
        <v>20</v>
      </c>
      <c r="I634" s="11"/>
      <c r="J634" s="11"/>
      <c r="K634" s="11"/>
      <c r="L634" s="11">
        <v>0</v>
      </c>
      <c r="M634" s="11"/>
      <c r="N634" s="11">
        <v>0</v>
      </c>
      <c r="O634" s="11"/>
    </row>
    <row r="635" spans="1:15" x14ac:dyDescent="0.25">
      <c r="A635" s="9" t="s">
        <v>2190</v>
      </c>
      <c r="B635" s="9" t="s">
        <v>5080</v>
      </c>
      <c r="C635" s="9" t="s">
        <v>979</v>
      </c>
      <c r="D635" s="9" t="s">
        <v>814</v>
      </c>
      <c r="E635" s="11"/>
      <c r="F635" s="11"/>
      <c r="G635" s="11"/>
      <c r="H635" s="10">
        <v>-290</v>
      </c>
      <c r="I635" s="10">
        <v>320</v>
      </c>
      <c r="J635" s="10">
        <v>15720</v>
      </c>
      <c r="K635" s="11"/>
      <c r="L635" s="11">
        <v>0</v>
      </c>
      <c r="M635" s="11"/>
      <c r="N635" s="11">
        <v>0</v>
      </c>
      <c r="O635" s="11"/>
    </row>
    <row r="636" spans="1:15" x14ac:dyDescent="0.25">
      <c r="A636" s="9" t="s">
        <v>2208</v>
      </c>
      <c r="B636" s="9" t="s">
        <v>5080</v>
      </c>
      <c r="C636" s="9" t="s">
        <v>979</v>
      </c>
      <c r="D636" s="9" t="s">
        <v>816</v>
      </c>
      <c r="E636" s="11"/>
      <c r="F636" s="11"/>
      <c r="G636" s="11"/>
      <c r="H636" s="11"/>
      <c r="I636" s="11"/>
      <c r="J636" s="10">
        <v>0</v>
      </c>
      <c r="K636" s="11"/>
      <c r="L636" s="11">
        <v>0</v>
      </c>
      <c r="M636" s="11"/>
      <c r="N636" s="11">
        <v>0</v>
      </c>
      <c r="O636" s="11"/>
    </row>
    <row r="637" spans="1:15" x14ac:dyDescent="0.25">
      <c r="A637" s="9" t="s">
        <v>2209</v>
      </c>
      <c r="B637" s="9" t="s">
        <v>5080</v>
      </c>
      <c r="C637" s="9" t="s">
        <v>979</v>
      </c>
      <c r="D637" s="9" t="s">
        <v>817</v>
      </c>
      <c r="E637" s="10">
        <v>6930</v>
      </c>
      <c r="F637" s="11"/>
      <c r="G637" s="11"/>
      <c r="H637" s="11"/>
      <c r="I637" s="10">
        <v>-48610</v>
      </c>
      <c r="J637" s="11"/>
      <c r="K637" s="11"/>
      <c r="L637" s="11">
        <v>0</v>
      </c>
      <c r="M637" s="11"/>
      <c r="N637" s="11">
        <v>0</v>
      </c>
      <c r="O637" s="11"/>
    </row>
    <row r="638" spans="1:15" x14ac:dyDescent="0.25">
      <c r="A638" s="9" t="s">
        <v>2210</v>
      </c>
      <c r="B638" s="9" t="s">
        <v>5080</v>
      </c>
      <c r="C638" s="9" t="s">
        <v>979</v>
      </c>
      <c r="D638" s="9" t="s">
        <v>818</v>
      </c>
      <c r="E638" s="11"/>
      <c r="F638" s="11"/>
      <c r="G638" s="11"/>
      <c r="H638" s="11"/>
      <c r="I638" s="11"/>
      <c r="J638" s="10">
        <v>-294610</v>
      </c>
      <c r="K638" s="11"/>
      <c r="L638" s="11">
        <v>0</v>
      </c>
      <c r="M638" s="11"/>
      <c r="N638" s="11">
        <v>0</v>
      </c>
      <c r="O638" s="11"/>
    </row>
    <row r="639" spans="1:15" x14ac:dyDescent="0.25">
      <c r="A639" s="9" t="s">
        <v>2212</v>
      </c>
      <c r="B639" s="9" t="s">
        <v>5080</v>
      </c>
      <c r="C639" s="9" t="s">
        <v>979</v>
      </c>
      <c r="D639" s="9" t="s">
        <v>819</v>
      </c>
      <c r="E639" s="11"/>
      <c r="F639" s="11"/>
      <c r="G639" s="11"/>
      <c r="H639" s="11"/>
      <c r="I639" s="10">
        <v>6629</v>
      </c>
      <c r="J639" s="11"/>
      <c r="K639" s="11"/>
      <c r="L639" s="11">
        <v>0</v>
      </c>
      <c r="M639" s="11"/>
      <c r="N639" s="11">
        <v>-3674029</v>
      </c>
      <c r="O639" s="11"/>
    </row>
    <row r="640" spans="1:15" x14ac:dyDescent="0.25">
      <c r="A640" s="9" t="s">
        <v>1957</v>
      </c>
      <c r="B640" s="9" t="s">
        <v>5080</v>
      </c>
      <c r="C640" s="9" t="s">
        <v>979</v>
      </c>
      <c r="D640" s="9" t="s">
        <v>820</v>
      </c>
      <c r="E640" s="11"/>
      <c r="F640" s="11"/>
      <c r="G640" s="11"/>
      <c r="H640" s="11"/>
      <c r="I640" s="11"/>
      <c r="J640" s="11"/>
      <c r="K640" s="11"/>
      <c r="L640" s="11">
        <v>0</v>
      </c>
      <c r="M640" s="11"/>
      <c r="N640" s="11">
        <v>0</v>
      </c>
      <c r="O640" s="11"/>
    </row>
    <row r="641" spans="1:15" x14ac:dyDescent="0.25">
      <c r="A641" s="9" t="s">
        <v>1961</v>
      </c>
      <c r="B641" s="9" t="s">
        <v>5080</v>
      </c>
      <c r="C641" s="9" t="s">
        <v>979</v>
      </c>
      <c r="D641" s="9" t="s">
        <v>821</v>
      </c>
      <c r="E641" s="11"/>
      <c r="F641" s="11"/>
      <c r="G641" s="11"/>
      <c r="H641" s="11"/>
      <c r="I641" s="11"/>
      <c r="J641" s="11"/>
      <c r="K641" s="11"/>
      <c r="L641" s="11">
        <v>0</v>
      </c>
      <c r="M641" s="11"/>
      <c r="N641" s="11">
        <v>0</v>
      </c>
      <c r="O641" s="11"/>
    </row>
    <row r="642" spans="1:15" x14ac:dyDescent="0.25">
      <c r="A642" s="9" t="s">
        <v>1962</v>
      </c>
      <c r="B642" s="9" t="s">
        <v>5080</v>
      </c>
      <c r="C642" s="9" t="s">
        <v>979</v>
      </c>
      <c r="D642" s="9" t="s">
        <v>822</v>
      </c>
      <c r="E642" s="10">
        <v>65260</v>
      </c>
      <c r="F642" s="11"/>
      <c r="G642" s="11"/>
      <c r="H642" s="10">
        <v>1940</v>
      </c>
      <c r="I642" s="10">
        <v>31610</v>
      </c>
      <c r="J642" s="11"/>
      <c r="K642" s="11"/>
      <c r="L642" s="11">
        <v>0</v>
      </c>
      <c r="M642" s="11"/>
      <c r="N642" s="11">
        <v>0</v>
      </c>
      <c r="O642" s="11"/>
    </row>
    <row r="643" spans="1:15" x14ac:dyDescent="0.25">
      <c r="A643" s="9" t="s">
        <v>1969</v>
      </c>
      <c r="B643" s="9" t="s">
        <v>5080</v>
      </c>
      <c r="C643" s="9" t="s">
        <v>979</v>
      </c>
      <c r="D643" s="9" t="s">
        <v>823</v>
      </c>
      <c r="E643" s="10">
        <v>330220</v>
      </c>
      <c r="F643" s="11"/>
      <c r="G643" s="11"/>
      <c r="H643" s="10">
        <v>9510</v>
      </c>
      <c r="I643" s="11"/>
      <c r="J643" s="11"/>
      <c r="K643" s="11"/>
      <c r="L643" s="11">
        <v>0</v>
      </c>
      <c r="M643" s="11"/>
      <c r="N643" s="11">
        <v>0</v>
      </c>
      <c r="O643" s="11"/>
    </row>
    <row r="644" spans="1:15" x14ac:dyDescent="0.25">
      <c r="A644" s="9" t="s">
        <v>1970</v>
      </c>
      <c r="B644" s="9" t="s">
        <v>5080</v>
      </c>
      <c r="C644" s="9" t="s">
        <v>979</v>
      </c>
      <c r="D644" s="9" t="s">
        <v>824</v>
      </c>
      <c r="E644" s="10">
        <v>163700</v>
      </c>
      <c r="F644" s="11"/>
      <c r="G644" s="11"/>
      <c r="H644" s="10">
        <v>190</v>
      </c>
      <c r="I644" s="10">
        <v>48476</v>
      </c>
      <c r="J644" s="11"/>
      <c r="K644" s="11"/>
      <c r="L644" s="11">
        <v>0</v>
      </c>
      <c r="M644" s="11"/>
      <c r="N644" s="11">
        <v>-62956</v>
      </c>
      <c r="O644" s="11"/>
    </row>
    <row r="645" spans="1:15" x14ac:dyDescent="0.25">
      <c r="A645" s="9" t="s">
        <v>1974</v>
      </c>
      <c r="B645" s="9" t="s">
        <v>5080</v>
      </c>
      <c r="C645" s="9" t="s">
        <v>979</v>
      </c>
      <c r="D645" s="9" t="s">
        <v>826</v>
      </c>
      <c r="E645" s="10">
        <v>191020</v>
      </c>
      <c r="F645" s="11"/>
      <c r="G645" s="11"/>
      <c r="H645" s="10">
        <v>480</v>
      </c>
      <c r="I645" s="10">
        <v>3810</v>
      </c>
      <c r="J645" s="11"/>
      <c r="K645" s="11"/>
      <c r="L645" s="11">
        <v>0</v>
      </c>
      <c r="M645" s="11"/>
      <c r="N645" s="11">
        <v>0</v>
      </c>
      <c r="O645" s="11"/>
    </row>
    <row r="646" spans="1:15" x14ac:dyDescent="0.25">
      <c r="A646" s="9" t="s">
        <v>4448</v>
      </c>
      <c r="B646" s="9" t="s">
        <v>5080</v>
      </c>
      <c r="C646" s="9" t="s">
        <v>979</v>
      </c>
      <c r="D646" s="9" t="s">
        <v>287</v>
      </c>
      <c r="E646" s="11"/>
      <c r="F646" s="11"/>
      <c r="G646" s="10">
        <v>4140</v>
      </c>
      <c r="H646" s="11"/>
      <c r="I646" s="11"/>
      <c r="J646" s="11"/>
      <c r="K646" s="11"/>
      <c r="L646" s="11">
        <v>0</v>
      </c>
      <c r="M646" s="11"/>
      <c r="N646" s="11">
        <v>0</v>
      </c>
      <c r="O646" s="11"/>
    </row>
    <row r="647" spans="1:15" x14ac:dyDescent="0.25">
      <c r="A647" s="9" t="s">
        <v>1975</v>
      </c>
      <c r="B647" s="9" t="s">
        <v>5080</v>
      </c>
      <c r="C647" s="9" t="s">
        <v>979</v>
      </c>
      <c r="D647" s="9" t="s">
        <v>827</v>
      </c>
      <c r="E647" s="10">
        <v>402920</v>
      </c>
      <c r="F647" s="11"/>
      <c r="G647" s="11"/>
      <c r="H647" s="10">
        <v>1970</v>
      </c>
      <c r="I647" s="11"/>
      <c r="J647" s="11"/>
      <c r="K647" s="11"/>
      <c r="L647" s="11">
        <v>0</v>
      </c>
      <c r="M647" s="11"/>
      <c r="N647" s="11">
        <v>0</v>
      </c>
      <c r="O647" s="11"/>
    </row>
    <row r="648" spans="1:15" x14ac:dyDescent="0.25">
      <c r="A648" s="9" t="s">
        <v>1976</v>
      </c>
      <c r="B648" s="9" t="s">
        <v>5080</v>
      </c>
      <c r="C648" s="9" t="s">
        <v>979</v>
      </c>
      <c r="D648" s="9" t="s">
        <v>828</v>
      </c>
      <c r="E648" s="11"/>
      <c r="F648" s="11"/>
      <c r="G648" s="11"/>
      <c r="H648" s="11"/>
      <c r="I648" s="10">
        <v>358570</v>
      </c>
      <c r="J648" s="11"/>
      <c r="K648" s="11"/>
      <c r="L648" s="11">
        <v>0</v>
      </c>
      <c r="M648" s="11"/>
      <c r="N648" s="11">
        <v>0</v>
      </c>
      <c r="O648" s="11"/>
    </row>
    <row r="649" spans="1:15" x14ac:dyDescent="0.25">
      <c r="A649" s="9" t="s">
        <v>1979</v>
      </c>
      <c r="B649" s="9" t="s">
        <v>5080</v>
      </c>
      <c r="C649" s="9" t="s">
        <v>979</v>
      </c>
      <c r="D649" s="9" t="s">
        <v>829</v>
      </c>
      <c r="E649" s="10">
        <v>450650</v>
      </c>
      <c r="F649" s="10">
        <v>1040</v>
      </c>
      <c r="G649" s="11"/>
      <c r="H649" s="10">
        <v>2470</v>
      </c>
      <c r="I649" s="10">
        <v>177060</v>
      </c>
      <c r="J649" s="11"/>
      <c r="K649" s="11"/>
      <c r="L649" s="11">
        <v>0</v>
      </c>
      <c r="M649" s="10">
        <v>15590</v>
      </c>
      <c r="N649" s="11">
        <v>0</v>
      </c>
      <c r="O649" s="11"/>
    </row>
    <row r="650" spans="1:15" x14ac:dyDescent="0.25">
      <c r="A650" s="9" t="s">
        <v>1980</v>
      </c>
      <c r="B650" s="9" t="s">
        <v>5080</v>
      </c>
      <c r="C650" s="9" t="s">
        <v>979</v>
      </c>
      <c r="D650" s="9" t="s">
        <v>830</v>
      </c>
      <c r="E650" s="10">
        <v>864400</v>
      </c>
      <c r="F650" s="10">
        <v>250</v>
      </c>
      <c r="G650" s="11"/>
      <c r="H650" s="10">
        <v>24560</v>
      </c>
      <c r="I650" s="10">
        <v>7850</v>
      </c>
      <c r="J650" s="11"/>
      <c r="K650" s="11"/>
      <c r="L650" s="11">
        <v>0</v>
      </c>
      <c r="M650" s="11"/>
      <c r="N650" s="11">
        <v>-359310</v>
      </c>
      <c r="O650" s="11"/>
    </row>
    <row r="651" spans="1:15" x14ac:dyDescent="0.25">
      <c r="A651" s="9" t="s">
        <v>1981</v>
      </c>
      <c r="B651" s="9" t="s">
        <v>5080</v>
      </c>
      <c r="C651" s="9" t="s">
        <v>979</v>
      </c>
      <c r="D651" s="9" t="s">
        <v>831</v>
      </c>
      <c r="E651" s="10">
        <v>340360</v>
      </c>
      <c r="F651" s="11"/>
      <c r="G651" s="10">
        <v>50</v>
      </c>
      <c r="H651" s="10">
        <v>12360</v>
      </c>
      <c r="I651" s="10">
        <v>490</v>
      </c>
      <c r="J651" s="11"/>
      <c r="K651" s="11"/>
      <c r="L651" s="11">
        <v>0</v>
      </c>
      <c r="M651" s="11"/>
      <c r="N651" s="11">
        <v>-1160</v>
      </c>
      <c r="O651" s="11"/>
    </row>
    <row r="652" spans="1:15" x14ac:dyDescent="0.25">
      <c r="A652" s="9" t="s">
        <v>1986</v>
      </c>
      <c r="B652" s="9" t="s">
        <v>5080</v>
      </c>
      <c r="C652" s="9" t="s">
        <v>979</v>
      </c>
      <c r="D652" s="9" t="s">
        <v>834</v>
      </c>
      <c r="E652" s="10">
        <v>202710</v>
      </c>
      <c r="F652" s="10">
        <v>2000</v>
      </c>
      <c r="G652" s="11"/>
      <c r="H652" s="10">
        <v>1580</v>
      </c>
      <c r="I652" s="10">
        <v>123580</v>
      </c>
      <c r="J652" s="11"/>
      <c r="K652" s="11"/>
      <c r="L652" s="11">
        <v>0</v>
      </c>
      <c r="M652" s="11"/>
      <c r="N652" s="11">
        <v>-10000</v>
      </c>
      <c r="O652" s="11"/>
    </row>
    <row r="653" spans="1:15" x14ac:dyDescent="0.25">
      <c r="A653" s="9" t="s">
        <v>4420</v>
      </c>
      <c r="B653" s="9" t="s">
        <v>5080</v>
      </c>
      <c r="C653" s="9" t="s">
        <v>979</v>
      </c>
      <c r="D653" s="9" t="s">
        <v>835</v>
      </c>
      <c r="E653" s="11"/>
      <c r="F653" s="11"/>
      <c r="G653" s="11"/>
      <c r="H653" s="11"/>
      <c r="I653" s="11"/>
      <c r="J653" s="11"/>
      <c r="K653" s="10">
        <v>4414710</v>
      </c>
      <c r="L653" s="11">
        <v>0</v>
      </c>
      <c r="M653" s="11"/>
      <c r="N653" s="11">
        <v>0</v>
      </c>
      <c r="O653" s="11"/>
    </row>
    <row r="654" spans="1:15" x14ac:dyDescent="0.25">
      <c r="A654" s="9" t="s">
        <v>4421</v>
      </c>
      <c r="B654" s="9" t="s">
        <v>5080</v>
      </c>
      <c r="C654" s="9" t="s">
        <v>979</v>
      </c>
      <c r="D654" s="9" t="s">
        <v>836</v>
      </c>
      <c r="E654" s="11"/>
      <c r="F654" s="11"/>
      <c r="G654" s="11"/>
      <c r="H654" s="11"/>
      <c r="I654" s="11"/>
      <c r="J654" s="11"/>
      <c r="K654" s="10">
        <v>1510410</v>
      </c>
      <c r="L654" s="11">
        <v>0</v>
      </c>
      <c r="M654" s="11"/>
      <c r="N654" s="11">
        <v>0</v>
      </c>
      <c r="O654" s="11"/>
    </row>
    <row r="655" spans="1:15" x14ac:dyDescent="0.25">
      <c r="A655" s="9" t="s">
        <v>4754</v>
      </c>
      <c r="B655" s="9" t="s">
        <v>5080</v>
      </c>
      <c r="C655" s="9" t="s">
        <v>979</v>
      </c>
      <c r="D655" s="9" t="s">
        <v>837</v>
      </c>
      <c r="E655" s="11"/>
      <c r="F655" s="11"/>
      <c r="G655" s="11"/>
      <c r="H655" s="11"/>
      <c r="I655" s="11"/>
      <c r="J655" s="11"/>
      <c r="K655" s="10">
        <v>119030</v>
      </c>
      <c r="L655" s="11">
        <v>0</v>
      </c>
      <c r="M655" s="11"/>
      <c r="N655" s="11">
        <v>0</v>
      </c>
      <c r="O655" s="11"/>
    </row>
    <row r="656" spans="1:15" x14ac:dyDescent="0.25">
      <c r="A656" s="9" t="s">
        <v>3624</v>
      </c>
      <c r="B656" s="9" t="s">
        <v>5080</v>
      </c>
      <c r="C656" s="9" t="s">
        <v>979</v>
      </c>
      <c r="D656" s="9" t="s">
        <v>838</v>
      </c>
      <c r="E656" s="11"/>
      <c r="F656" s="11"/>
      <c r="G656" s="11"/>
      <c r="H656" s="11"/>
      <c r="I656" s="11"/>
      <c r="J656" s="10">
        <v>59140</v>
      </c>
      <c r="K656" s="11"/>
      <c r="L656" s="11">
        <v>0</v>
      </c>
      <c r="M656" s="11"/>
      <c r="N656" s="11">
        <v>0</v>
      </c>
      <c r="O656" s="11"/>
    </row>
    <row r="657" spans="1:15" x14ac:dyDescent="0.25">
      <c r="A657" s="9" t="s">
        <v>4440</v>
      </c>
      <c r="B657" s="9" t="s">
        <v>5080</v>
      </c>
      <c r="C657" s="9" t="s">
        <v>979</v>
      </c>
      <c r="D657" s="9" t="s">
        <v>839</v>
      </c>
      <c r="E657" s="11"/>
      <c r="F657" s="11"/>
      <c r="G657" s="11"/>
      <c r="H657" s="11"/>
      <c r="I657" s="11"/>
      <c r="J657" s="10">
        <v>2113780</v>
      </c>
      <c r="K657" s="11"/>
      <c r="L657" s="11">
        <v>0</v>
      </c>
      <c r="M657" s="11"/>
      <c r="N657" s="11">
        <v>0</v>
      </c>
      <c r="O657" s="11"/>
    </row>
    <row r="658" spans="1:15" x14ac:dyDescent="0.25">
      <c r="A658" s="9" t="s">
        <v>1988</v>
      </c>
      <c r="B658" s="9" t="s">
        <v>5080</v>
      </c>
      <c r="C658" s="9" t="s">
        <v>979</v>
      </c>
      <c r="D658" s="9" t="s">
        <v>841</v>
      </c>
      <c r="E658" s="10">
        <v>921300</v>
      </c>
      <c r="F658" s="11"/>
      <c r="G658" s="10">
        <v>125230</v>
      </c>
      <c r="H658" s="10">
        <v>6450</v>
      </c>
      <c r="I658" s="10">
        <v>34080</v>
      </c>
      <c r="J658" s="11"/>
      <c r="K658" s="11"/>
      <c r="L658" s="11">
        <v>0</v>
      </c>
      <c r="M658" s="10">
        <v>3880</v>
      </c>
      <c r="N658" s="11">
        <v>-794700</v>
      </c>
      <c r="O658" s="11"/>
    </row>
    <row r="659" spans="1:15" x14ac:dyDescent="0.25">
      <c r="A659" s="9" t="s">
        <v>2001</v>
      </c>
      <c r="B659" s="9" t="s">
        <v>5080</v>
      </c>
      <c r="C659" s="9" t="s">
        <v>979</v>
      </c>
      <c r="D659" s="9" t="s">
        <v>234</v>
      </c>
      <c r="E659" s="10">
        <v>130700</v>
      </c>
      <c r="F659" s="11"/>
      <c r="G659" s="11"/>
      <c r="H659" s="11"/>
      <c r="I659" s="10">
        <v>2586120</v>
      </c>
      <c r="J659" s="10">
        <v>1181261</v>
      </c>
      <c r="K659" s="11"/>
      <c r="L659" s="11">
        <v>0</v>
      </c>
      <c r="M659" s="11"/>
      <c r="N659" s="11">
        <v>42160</v>
      </c>
      <c r="O659" s="11"/>
    </row>
    <row r="660" spans="1:15" x14ac:dyDescent="0.25">
      <c r="A660" s="9" t="s">
        <v>2002</v>
      </c>
      <c r="B660" s="9" t="s">
        <v>5080</v>
      </c>
      <c r="C660" s="9" t="s">
        <v>979</v>
      </c>
      <c r="D660" s="9" t="s">
        <v>843</v>
      </c>
      <c r="E660" s="11"/>
      <c r="F660" s="11"/>
      <c r="G660" s="10">
        <v>90830</v>
      </c>
      <c r="H660" s="10">
        <v>18500</v>
      </c>
      <c r="I660" s="10">
        <v>97480</v>
      </c>
      <c r="J660" s="11"/>
      <c r="K660" s="11"/>
      <c r="L660" s="11">
        <v>0</v>
      </c>
      <c r="M660" s="10">
        <v>146070</v>
      </c>
      <c r="N660" s="11">
        <v>-7010</v>
      </c>
      <c r="O660" s="11"/>
    </row>
    <row r="661" spans="1:15" x14ac:dyDescent="0.25">
      <c r="A661" s="9" t="s">
        <v>2007</v>
      </c>
      <c r="B661" s="9" t="s">
        <v>5080</v>
      </c>
      <c r="C661" s="9" t="s">
        <v>979</v>
      </c>
      <c r="D661" s="9" t="s">
        <v>844</v>
      </c>
      <c r="E661" s="10">
        <v>337580</v>
      </c>
      <c r="F661" s="10">
        <v>260</v>
      </c>
      <c r="G661" s="10">
        <v>25340</v>
      </c>
      <c r="H661" s="10">
        <v>1950</v>
      </c>
      <c r="I661" s="10">
        <v>48530</v>
      </c>
      <c r="J661" s="11"/>
      <c r="K661" s="11"/>
      <c r="L661" s="11">
        <v>0</v>
      </c>
      <c r="M661" s="11"/>
      <c r="N661" s="11">
        <v>0</v>
      </c>
      <c r="O661" s="11"/>
    </row>
    <row r="662" spans="1:15" x14ac:dyDescent="0.25">
      <c r="A662" s="9" t="s">
        <v>2008</v>
      </c>
      <c r="B662" s="9" t="s">
        <v>5080</v>
      </c>
      <c r="C662" s="9" t="s">
        <v>979</v>
      </c>
      <c r="D662" s="9" t="s">
        <v>845</v>
      </c>
      <c r="E662" s="11"/>
      <c r="F662" s="11"/>
      <c r="G662" s="10">
        <v>34740</v>
      </c>
      <c r="H662" s="11"/>
      <c r="I662" s="11"/>
      <c r="J662" s="11"/>
      <c r="K662" s="11"/>
      <c r="L662" s="11">
        <v>0</v>
      </c>
      <c r="M662" s="10">
        <v>5230</v>
      </c>
      <c r="N662" s="11">
        <v>0</v>
      </c>
      <c r="O662" s="11"/>
    </row>
    <row r="663" spans="1:15" x14ac:dyDescent="0.25">
      <c r="A663" s="9" t="s">
        <v>2009</v>
      </c>
      <c r="B663" s="9" t="s">
        <v>5080</v>
      </c>
      <c r="C663" s="9" t="s">
        <v>979</v>
      </c>
      <c r="D663" s="9" t="s">
        <v>846</v>
      </c>
      <c r="E663" s="10">
        <v>511470</v>
      </c>
      <c r="F663" s="11"/>
      <c r="G663" s="11"/>
      <c r="H663" s="10">
        <v>-1160</v>
      </c>
      <c r="I663" s="10">
        <v>22290</v>
      </c>
      <c r="J663" s="11"/>
      <c r="K663" s="11"/>
      <c r="L663" s="11">
        <v>0</v>
      </c>
      <c r="M663" s="11"/>
      <c r="N663" s="11">
        <v>0</v>
      </c>
      <c r="O663" s="11"/>
    </row>
    <row r="664" spans="1:15" x14ac:dyDescent="0.25">
      <c r="A664" s="9" t="s">
        <v>2012</v>
      </c>
      <c r="B664" s="9" t="s">
        <v>5080</v>
      </c>
      <c r="C664" s="9" t="s">
        <v>979</v>
      </c>
      <c r="D664" s="9" t="s">
        <v>847</v>
      </c>
      <c r="E664" s="11"/>
      <c r="F664" s="11"/>
      <c r="G664" s="11"/>
      <c r="H664" s="11"/>
      <c r="I664" s="11"/>
      <c r="J664" s="11"/>
      <c r="K664" s="11"/>
      <c r="L664" s="11">
        <v>0</v>
      </c>
      <c r="M664" s="11"/>
      <c r="N664" s="11">
        <v>0</v>
      </c>
      <c r="O664" s="11"/>
    </row>
    <row r="665" spans="1:15" x14ac:dyDescent="0.25">
      <c r="A665" s="9" t="s">
        <v>4736</v>
      </c>
      <c r="B665" s="9" t="s">
        <v>5080</v>
      </c>
      <c r="C665" s="9" t="s">
        <v>979</v>
      </c>
      <c r="D665" s="9" t="s">
        <v>848</v>
      </c>
      <c r="E665" s="10">
        <v>68330</v>
      </c>
      <c r="F665" s="11"/>
      <c r="G665" s="11"/>
      <c r="H665" s="10">
        <v>190</v>
      </c>
      <c r="I665" s="11"/>
      <c r="J665" s="11"/>
      <c r="K665" s="10">
        <v>1000</v>
      </c>
      <c r="L665" s="11">
        <v>0</v>
      </c>
      <c r="M665" s="11"/>
      <c r="N665" s="11">
        <v>0</v>
      </c>
      <c r="O665" s="11"/>
    </row>
    <row r="666" spans="1:15" x14ac:dyDescent="0.25">
      <c r="A666" s="9" t="s">
        <v>2017</v>
      </c>
      <c r="B666" s="9" t="s">
        <v>5080</v>
      </c>
      <c r="C666" s="9" t="s">
        <v>979</v>
      </c>
      <c r="D666" s="9" t="s">
        <v>849</v>
      </c>
      <c r="E666" s="11"/>
      <c r="F666" s="11"/>
      <c r="G666" s="11"/>
      <c r="H666" s="11"/>
      <c r="I666" s="10">
        <v>100000</v>
      </c>
      <c r="J666" s="10">
        <v>7880800</v>
      </c>
      <c r="K666" s="11"/>
      <c r="L666" s="11">
        <v>0</v>
      </c>
      <c r="M666" s="11"/>
      <c r="N666" s="11">
        <v>-1463420</v>
      </c>
      <c r="O666" s="11"/>
    </row>
    <row r="667" spans="1:15" x14ac:dyDescent="0.25">
      <c r="A667" s="9" t="s">
        <v>2018</v>
      </c>
      <c r="B667" s="9" t="s">
        <v>5080</v>
      </c>
      <c r="C667" s="9" t="s">
        <v>979</v>
      </c>
      <c r="D667" s="9" t="s">
        <v>850</v>
      </c>
      <c r="E667" s="10">
        <v>31940</v>
      </c>
      <c r="F667" s="10">
        <v>500</v>
      </c>
      <c r="G667" s="10">
        <v>1500</v>
      </c>
      <c r="H667" s="10">
        <v>480</v>
      </c>
      <c r="I667" s="10">
        <v>3500</v>
      </c>
      <c r="J667" s="10">
        <v>167950</v>
      </c>
      <c r="K667" s="10">
        <v>11200</v>
      </c>
      <c r="L667" s="11">
        <v>0</v>
      </c>
      <c r="M667" s="11"/>
      <c r="N667" s="11">
        <v>0</v>
      </c>
      <c r="O667" s="11"/>
    </row>
    <row r="668" spans="1:15" x14ac:dyDescent="0.25">
      <c r="A668" s="9" t="s">
        <v>2019</v>
      </c>
      <c r="B668" s="9" t="s">
        <v>5080</v>
      </c>
      <c r="C668" s="9" t="s">
        <v>979</v>
      </c>
      <c r="D668" s="9" t="s">
        <v>851</v>
      </c>
      <c r="E668" s="11"/>
      <c r="F668" s="11"/>
      <c r="G668" s="11"/>
      <c r="H668" s="11"/>
      <c r="I668" s="10">
        <v>1750</v>
      </c>
      <c r="J668" s="10">
        <v>1313000</v>
      </c>
      <c r="K668" s="11"/>
      <c r="L668" s="11">
        <v>0</v>
      </c>
      <c r="M668" s="11"/>
      <c r="N668" s="11">
        <v>-274800</v>
      </c>
      <c r="O668" s="11"/>
    </row>
    <row r="669" spans="1:15" x14ac:dyDescent="0.25">
      <c r="A669" s="9" t="s">
        <v>2020</v>
      </c>
      <c r="B669" s="9" t="s">
        <v>5080</v>
      </c>
      <c r="C669" s="9" t="s">
        <v>979</v>
      </c>
      <c r="D669" s="9" t="s">
        <v>852</v>
      </c>
      <c r="E669" s="11"/>
      <c r="F669" s="11"/>
      <c r="G669" s="11"/>
      <c r="H669" s="11"/>
      <c r="I669" s="10">
        <v>208400</v>
      </c>
      <c r="J669" s="10">
        <v>14400700</v>
      </c>
      <c r="K669" s="11"/>
      <c r="L669" s="11">
        <v>0</v>
      </c>
      <c r="M669" s="11"/>
      <c r="N669" s="11">
        <v>-8471180</v>
      </c>
      <c r="O669" s="11"/>
    </row>
    <row r="670" spans="1:15" x14ac:dyDescent="0.25">
      <c r="A670" s="9" t="s">
        <v>2021</v>
      </c>
      <c r="B670" s="9" t="s">
        <v>5080</v>
      </c>
      <c r="C670" s="9" t="s">
        <v>979</v>
      </c>
      <c r="D670" s="9" t="s">
        <v>853</v>
      </c>
      <c r="E670" s="11"/>
      <c r="F670" s="11"/>
      <c r="G670" s="11"/>
      <c r="H670" s="11"/>
      <c r="I670" s="11"/>
      <c r="J670" s="10">
        <v>366620</v>
      </c>
      <c r="K670" s="11"/>
      <c r="L670" s="11">
        <v>0</v>
      </c>
      <c r="M670" s="11"/>
      <c r="N670" s="11">
        <v>-72500</v>
      </c>
      <c r="O670" s="11"/>
    </row>
    <row r="671" spans="1:15" x14ac:dyDescent="0.25">
      <c r="A671" s="9" t="s">
        <v>2022</v>
      </c>
      <c r="B671" s="9" t="s">
        <v>5080</v>
      </c>
      <c r="C671" s="9" t="s">
        <v>979</v>
      </c>
      <c r="D671" s="9" t="s">
        <v>854</v>
      </c>
      <c r="E671" s="11"/>
      <c r="F671" s="11"/>
      <c r="G671" s="11"/>
      <c r="H671" s="11"/>
      <c r="I671" s="11"/>
      <c r="J671" s="11"/>
      <c r="K671" s="10">
        <v>28000</v>
      </c>
      <c r="L671" s="11">
        <v>0</v>
      </c>
      <c r="M671" s="11"/>
      <c r="N671" s="11">
        <v>0</v>
      </c>
      <c r="O671" s="11"/>
    </row>
    <row r="672" spans="1:15" x14ac:dyDescent="0.25">
      <c r="A672" s="9" t="s">
        <v>2023</v>
      </c>
      <c r="B672" s="9" t="s">
        <v>5080</v>
      </c>
      <c r="C672" s="9" t="s">
        <v>979</v>
      </c>
      <c r="D672" s="9" t="s">
        <v>855</v>
      </c>
      <c r="E672" s="11"/>
      <c r="F672" s="11"/>
      <c r="G672" s="11"/>
      <c r="H672" s="11"/>
      <c r="I672" s="11"/>
      <c r="J672" s="10">
        <v>5649410</v>
      </c>
      <c r="K672" s="11"/>
      <c r="L672" s="11">
        <v>0</v>
      </c>
      <c r="M672" s="11"/>
      <c r="N672" s="11">
        <v>-1647880</v>
      </c>
      <c r="O672" s="11"/>
    </row>
    <row r="673" spans="1:15" x14ac:dyDescent="0.25">
      <c r="A673" s="9" t="s">
        <v>2024</v>
      </c>
      <c r="B673" s="9" t="s">
        <v>5080</v>
      </c>
      <c r="C673" s="9" t="s">
        <v>979</v>
      </c>
      <c r="D673" s="9" t="s">
        <v>856</v>
      </c>
      <c r="E673" s="11"/>
      <c r="F673" s="11"/>
      <c r="G673" s="11"/>
      <c r="H673" s="11"/>
      <c r="I673" s="11"/>
      <c r="J673" s="10">
        <v>503320</v>
      </c>
      <c r="K673" s="11"/>
      <c r="L673" s="11">
        <v>0</v>
      </c>
      <c r="M673" s="11"/>
      <c r="N673" s="11">
        <v>-113650</v>
      </c>
      <c r="O673" s="11"/>
    </row>
    <row r="674" spans="1:15" x14ac:dyDescent="0.25">
      <c r="A674" s="9" t="s">
        <v>3609</v>
      </c>
      <c r="B674" s="9" t="s">
        <v>5080</v>
      </c>
      <c r="C674" s="9" t="s">
        <v>979</v>
      </c>
      <c r="D674" s="9" t="s">
        <v>858</v>
      </c>
      <c r="E674" s="10">
        <v>74590</v>
      </c>
      <c r="F674" s="11"/>
      <c r="G674" s="11"/>
      <c r="H674" s="11"/>
      <c r="I674" s="11"/>
      <c r="J674" s="10">
        <v>4565725</v>
      </c>
      <c r="K674" s="11"/>
      <c r="L674" s="11">
        <v>0</v>
      </c>
      <c r="M674" s="11"/>
      <c r="N674" s="11">
        <v>-368670</v>
      </c>
      <c r="O674" s="11"/>
    </row>
    <row r="675" spans="1:15" x14ac:dyDescent="0.25">
      <c r="A675" s="9" t="s">
        <v>3615</v>
      </c>
      <c r="B675" s="9" t="s">
        <v>5080</v>
      </c>
      <c r="C675" s="9" t="s">
        <v>979</v>
      </c>
      <c r="D675" s="9" t="s">
        <v>859</v>
      </c>
      <c r="E675" s="11"/>
      <c r="F675" s="11"/>
      <c r="G675" s="11"/>
      <c r="H675" s="11"/>
      <c r="I675" s="11"/>
      <c r="J675" s="10">
        <v>128470</v>
      </c>
      <c r="K675" s="11"/>
      <c r="L675" s="11">
        <v>0</v>
      </c>
      <c r="M675" s="11"/>
      <c r="N675" s="11">
        <v>0</v>
      </c>
      <c r="O675" s="11"/>
    </row>
    <row r="676" spans="1:15" x14ac:dyDescent="0.25">
      <c r="A676" s="9" t="s">
        <v>3087</v>
      </c>
      <c r="B676" s="9" t="s">
        <v>5080</v>
      </c>
      <c r="C676" s="9" t="s">
        <v>979</v>
      </c>
      <c r="D676" s="9" t="s">
        <v>860</v>
      </c>
      <c r="E676" s="11"/>
      <c r="F676" s="11"/>
      <c r="G676" s="11"/>
      <c r="H676" s="11"/>
      <c r="I676" s="10">
        <v>56340</v>
      </c>
      <c r="J676" s="10">
        <v>2878320</v>
      </c>
      <c r="K676" s="10">
        <v>126140</v>
      </c>
      <c r="L676" s="11">
        <v>0</v>
      </c>
      <c r="M676" s="11"/>
      <c r="N676" s="11">
        <v>-443654</v>
      </c>
      <c r="O676" s="11"/>
    </row>
    <row r="677" spans="1:15" x14ac:dyDescent="0.25">
      <c r="A677" s="9" t="s">
        <v>3638</v>
      </c>
      <c r="B677" s="9" t="s">
        <v>5080</v>
      </c>
      <c r="C677" s="9" t="s">
        <v>979</v>
      </c>
      <c r="D677" s="9" t="s">
        <v>861</v>
      </c>
      <c r="E677" s="10">
        <v>30</v>
      </c>
      <c r="F677" s="11"/>
      <c r="G677" s="11"/>
      <c r="H677" s="11"/>
      <c r="I677" s="11"/>
      <c r="J677" s="11"/>
      <c r="K677" s="11"/>
      <c r="L677" s="11">
        <v>0</v>
      </c>
      <c r="M677" s="11"/>
      <c r="N677" s="11">
        <v>0</v>
      </c>
      <c r="O677" s="11"/>
    </row>
    <row r="678" spans="1:15" x14ac:dyDescent="0.25">
      <c r="A678" s="9" t="s">
        <v>4328</v>
      </c>
      <c r="B678" s="9" t="s">
        <v>5080</v>
      </c>
      <c r="C678" s="9" t="s">
        <v>979</v>
      </c>
      <c r="D678" s="9" t="s">
        <v>862</v>
      </c>
      <c r="E678" s="11"/>
      <c r="F678" s="11"/>
      <c r="G678" s="11"/>
      <c r="H678" s="11"/>
      <c r="I678" s="11"/>
      <c r="J678" s="10">
        <v>652940</v>
      </c>
      <c r="K678" s="11"/>
      <c r="L678" s="11">
        <v>0</v>
      </c>
      <c r="M678" s="11"/>
      <c r="N678" s="11">
        <v>-14000</v>
      </c>
      <c r="O678" s="11"/>
    </row>
    <row r="679" spans="1:15" x14ac:dyDescent="0.25">
      <c r="A679" s="9" t="s">
        <v>3578</v>
      </c>
      <c r="B679" s="9" t="s">
        <v>5080</v>
      </c>
      <c r="C679" s="9" t="s">
        <v>979</v>
      </c>
      <c r="D679" s="9" t="s">
        <v>863</v>
      </c>
      <c r="E679" s="11"/>
      <c r="F679" s="11"/>
      <c r="G679" s="11"/>
      <c r="H679" s="11"/>
      <c r="I679" s="10">
        <v>25410</v>
      </c>
      <c r="J679" s="10">
        <v>230354</v>
      </c>
      <c r="K679" s="11"/>
      <c r="L679" s="11">
        <v>0</v>
      </c>
      <c r="M679" s="11"/>
      <c r="N679" s="11">
        <v>0</v>
      </c>
      <c r="O679" s="11"/>
    </row>
    <row r="680" spans="1:15" x14ac:dyDescent="0.25">
      <c r="A680" s="9" t="s">
        <v>3088</v>
      </c>
      <c r="B680" s="9" t="s">
        <v>5080</v>
      </c>
      <c r="C680" s="9" t="s">
        <v>979</v>
      </c>
      <c r="D680" s="9" t="s">
        <v>864</v>
      </c>
      <c r="E680" s="11"/>
      <c r="F680" s="11"/>
      <c r="G680" s="10">
        <v>19530</v>
      </c>
      <c r="H680" s="11"/>
      <c r="I680" s="11"/>
      <c r="J680" s="10">
        <v>735280</v>
      </c>
      <c r="K680" s="11"/>
      <c r="L680" s="11">
        <v>0</v>
      </c>
      <c r="M680" s="11"/>
      <c r="N680" s="11">
        <v>0</v>
      </c>
      <c r="O680" s="11"/>
    </row>
    <row r="681" spans="1:15" x14ac:dyDescent="0.25">
      <c r="A681" s="9" t="s">
        <v>4860</v>
      </c>
      <c r="B681" s="9" t="s">
        <v>5080</v>
      </c>
      <c r="C681" s="9" t="s">
        <v>979</v>
      </c>
      <c r="D681" s="9" t="s">
        <v>865</v>
      </c>
      <c r="E681" s="11"/>
      <c r="F681" s="11"/>
      <c r="G681" s="11"/>
      <c r="H681" s="11"/>
      <c r="I681" s="11"/>
      <c r="J681" s="10">
        <v>-90000</v>
      </c>
      <c r="K681" s="11"/>
      <c r="L681" s="11">
        <v>0</v>
      </c>
      <c r="M681" s="11"/>
      <c r="N681" s="11">
        <v>0</v>
      </c>
      <c r="O681" s="11"/>
    </row>
    <row r="682" spans="1:15" x14ac:dyDescent="0.25">
      <c r="A682" s="9" t="s">
        <v>2028</v>
      </c>
      <c r="B682" s="9" t="s">
        <v>1018</v>
      </c>
      <c r="C682" s="9" t="s">
        <v>986</v>
      </c>
      <c r="D682" s="9" t="s">
        <v>867</v>
      </c>
      <c r="E682" s="11"/>
      <c r="F682" s="11"/>
      <c r="G682" s="11"/>
      <c r="H682" s="11"/>
      <c r="I682" s="11"/>
      <c r="J682" s="11"/>
      <c r="K682" s="11"/>
      <c r="L682" s="11">
        <v>0</v>
      </c>
      <c r="M682" s="11"/>
      <c r="N682" s="11">
        <v>0</v>
      </c>
      <c r="O682" s="11"/>
    </row>
    <row r="683" spans="1:15" x14ac:dyDescent="0.25">
      <c r="A683" s="9" t="s">
        <v>2037</v>
      </c>
      <c r="B683" s="9" t="s">
        <v>1018</v>
      </c>
      <c r="C683" s="9" t="s">
        <v>986</v>
      </c>
      <c r="D683" s="9" t="s">
        <v>868</v>
      </c>
      <c r="E683" s="10">
        <v>-90</v>
      </c>
      <c r="F683" s="11"/>
      <c r="G683" s="11"/>
      <c r="H683" s="11"/>
      <c r="I683" s="11"/>
      <c r="J683" s="10">
        <v>-40000</v>
      </c>
      <c r="K683" s="11"/>
      <c r="L683" s="11">
        <v>0</v>
      </c>
      <c r="M683" s="11"/>
      <c r="N683" s="11">
        <v>0</v>
      </c>
      <c r="O683" s="11"/>
    </row>
    <row r="684" spans="1:15" x14ac:dyDescent="0.25">
      <c r="A684" s="9" t="s">
        <v>4766</v>
      </c>
      <c r="B684" s="9" t="s">
        <v>1018</v>
      </c>
      <c r="C684" s="9" t="s">
        <v>986</v>
      </c>
      <c r="D684" s="9" t="s">
        <v>869</v>
      </c>
      <c r="E684" s="10">
        <v>173570</v>
      </c>
      <c r="F684" s="11"/>
      <c r="G684" s="10">
        <v>-1060</v>
      </c>
      <c r="H684" s="10">
        <v>3690</v>
      </c>
      <c r="I684" s="10">
        <v>31500</v>
      </c>
      <c r="J684" s="11"/>
      <c r="K684" s="11"/>
      <c r="L684" s="11">
        <v>0</v>
      </c>
      <c r="M684" s="11"/>
      <c r="N684" s="11">
        <v>-123050</v>
      </c>
      <c r="O684" s="11"/>
    </row>
    <row r="685" spans="1:15" x14ac:dyDescent="0.25">
      <c r="A685" s="9" t="s">
        <v>4767</v>
      </c>
      <c r="B685" s="9" t="s">
        <v>1018</v>
      </c>
      <c r="C685" s="9" t="s">
        <v>986</v>
      </c>
      <c r="D685" s="9" t="s">
        <v>870</v>
      </c>
      <c r="E685" s="10">
        <v>305070</v>
      </c>
      <c r="F685" s="10">
        <v>9300</v>
      </c>
      <c r="G685" s="10">
        <v>-10</v>
      </c>
      <c r="H685" s="10">
        <v>3100</v>
      </c>
      <c r="I685" s="10">
        <v>69600</v>
      </c>
      <c r="J685" s="11"/>
      <c r="K685" s="11"/>
      <c r="L685" s="11">
        <v>0</v>
      </c>
      <c r="M685" s="11"/>
      <c r="N685" s="11">
        <v>-70190</v>
      </c>
      <c r="O685" s="11"/>
    </row>
    <row r="686" spans="1:15" x14ac:dyDescent="0.25">
      <c r="A686" s="9" t="s">
        <v>4768</v>
      </c>
      <c r="B686" s="9" t="s">
        <v>1018</v>
      </c>
      <c r="C686" s="9" t="s">
        <v>986</v>
      </c>
      <c r="D686" s="9" t="s">
        <v>871</v>
      </c>
      <c r="E686" s="10">
        <v>595850</v>
      </c>
      <c r="F686" s="11"/>
      <c r="G686" s="10">
        <v>17820</v>
      </c>
      <c r="H686" s="10">
        <v>157950</v>
      </c>
      <c r="I686" s="10">
        <v>31330</v>
      </c>
      <c r="J686" s="11"/>
      <c r="K686" s="11"/>
      <c r="L686" s="11">
        <v>0</v>
      </c>
      <c r="M686" s="10">
        <v>230540</v>
      </c>
      <c r="N686" s="11">
        <v>-46720</v>
      </c>
      <c r="O686" s="11"/>
    </row>
    <row r="687" spans="1:15" x14ac:dyDescent="0.25">
      <c r="A687" s="9" t="s">
        <v>4769</v>
      </c>
      <c r="B687" s="9" t="s">
        <v>1018</v>
      </c>
      <c r="C687" s="9" t="s">
        <v>986</v>
      </c>
      <c r="D687" s="9" t="s">
        <v>680</v>
      </c>
      <c r="E687" s="10">
        <v>626650</v>
      </c>
      <c r="F687" s="11"/>
      <c r="G687" s="10">
        <v>58230</v>
      </c>
      <c r="H687" s="10">
        <v>181660</v>
      </c>
      <c r="I687" s="10">
        <v>17240</v>
      </c>
      <c r="J687" s="11"/>
      <c r="K687" s="11"/>
      <c r="L687" s="11">
        <v>0</v>
      </c>
      <c r="M687" s="10">
        <v>133040</v>
      </c>
      <c r="N687" s="11">
        <v>-33120</v>
      </c>
      <c r="O687" s="11"/>
    </row>
    <row r="688" spans="1:15" x14ac:dyDescent="0.25">
      <c r="A688" s="9" t="s">
        <v>4770</v>
      </c>
      <c r="B688" s="9" t="s">
        <v>1018</v>
      </c>
      <c r="C688" s="9" t="s">
        <v>986</v>
      </c>
      <c r="D688" s="9" t="s">
        <v>872</v>
      </c>
      <c r="E688" s="10">
        <v>495480</v>
      </c>
      <c r="F688" s="11"/>
      <c r="G688" s="10">
        <v>3200</v>
      </c>
      <c r="H688" s="10">
        <v>124420</v>
      </c>
      <c r="I688" s="10">
        <v>11410</v>
      </c>
      <c r="J688" s="11"/>
      <c r="K688" s="11"/>
      <c r="L688" s="11">
        <v>0</v>
      </c>
      <c r="M688" s="10">
        <v>179540</v>
      </c>
      <c r="N688" s="11">
        <v>-51810</v>
      </c>
      <c r="O688" s="11"/>
    </row>
    <row r="689" spans="1:15" x14ac:dyDescent="0.25">
      <c r="A689" s="9" t="s">
        <v>4771</v>
      </c>
      <c r="B689" s="9" t="s">
        <v>1018</v>
      </c>
      <c r="C689" s="9" t="s">
        <v>986</v>
      </c>
      <c r="D689" s="9" t="s">
        <v>873</v>
      </c>
      <c r="E689" s="10">
        <v>575320</v>
      </c>
      <c r="F689" s="11"/>
      <c r="G689" s="10">
        <v>9870</v>
      </c>
      <c r="H689" s="10">
        <v>170540</v>
      </c>
      <c r="I689" s="10">
        <v>31940</v>
      </c>
      <c r="J689" s="11"/>
      <c r="K689" s="11"/>
      <c r="L689" s="11">
        <v>0</v>
      </c>
      <c r="M689" s="10">
        <v>184720</v>
      </c>
      <c r="N689" s="11">
        <v>-50130</v>
      </c>
      <c r="O689" s="11"/>
    </row>
    <row r="690" spans="1:15" x14ac:dyDescent="0.25">
      <c r="A690" s="9" t="s">
        <v>4772</v>
      </c>
      <c r="B690" s="9" t="s">
        <v>1018</v>
      </c>
      <c r="C690" s="9" t="s">
        <v>986</v>
      </c>
      <c r="D690" s="9" t="s">
        <v>874</v>
      </c>
      <c r="E690" s="10">
        <v>43330</v>
      </c>
      <c r="F690" s="11"/>
      <c r="G690" s="10">
        <v>0</v>
      </c>
      <c r="H690" s="10">
        <v>19870</v>
      </c>
      <c r="I690" s="10">
        <v>32710</v>
      </c>
      <c r="J690" s="11"/>
      <c r="K690" s="11"/>
      <c r="L690" s="11">
        <v>0</v>
      </c>
      <c r="M690" s="11"/>
      <c r="N690" s="11">
        <v>-5450</v>
      </c>
      <c r="O690" s="11"/>
    </row>
    <row r="691" spans="1:15" x14ac:dyDescent="0.25">
      <c r="A691" s="9" t="s">
        <v>4773</v>
      </c>
      <c r="B691" s="9" t="s">
        <v>1018</v>
      </c>
      <c r="C691" s="9" t="s">
        <v>986</v>
      </c>
      <c r="D691" s="9" t="s">
        <v>875</v>
      </c>
      <c r="E691" s="10">
        <v>132630</v>
      </c>
      <c r="F691" s="11"/>
      <c r="G691" s="10">
        <v>38500</v>
      </c>
      <c r="H691" s="10">
        <v>100</v>
      </c>
      <c r="I691" s="10">
        <v>34300</v>
      </c>
      <c r="J691" s="11"/>
      <c r="K691" s="11"/>
      <c r="L691" s="11">
        <v>0</v>
      </c>
      <c r="M691" s="10">
        <v>64520</v>
      </c>
      <c r="N691" s="11">
        <v>-55320</v>
      </c>
      <c r="O691" s="11"/>
    </row>
    <row r="692" spans="1:15" x14ac:dyDescent="0.25">
      <c r="A692" s="9" t="s">
        <v>4774</v>
      </c>
      <c r="B692" s="9" t="s">
        <v>1018</v>
      </c>
      <c r="C692" s="9" t="s">
        <v>986</v>
      </c>
      <c r="D692" s="9" t="s">
        <v>876</v>
      </c>
      <c r="E692" s="11"/>
      <c r="F692" s="11"/>
      <c r="G692" s="10">
        <v>4690</v>
      </c>
      <c r="H692" s="11"/>
      <c r="I692" s="10">
        <v>2030</v>
      </c>
      <c r="J692" s="11"/>
      <c r="K692" s="11"/>
      <c r="L692" s="11">
        <v>0</v>
      </c>
      <c r="M692" s="10">
        <v>6600</v>
      </c>
      <c r="N692" s="11">
        <v>-20410</v>
      </c>
      <c r="O692" s="11"/>
    </row>
    <row r="693" spans="1:15" x14ac:dyDescent="0.25">
      <c r="A693" s="9" t="s">
        <v>2038</v>
      </c>
      <c r="B693" s="9" t="s">
        <v>1018</v>
      </c>
      <c r="C693" s="9" t="s">
        <v>986</v>
      </c>
      <c r="D693" s="9" t="s">
        <v>877</v>
      </c>
      <c r="E693" s="10">
        <v>64070</v>
      </c>
      <c r="F693" s="11"/>
      <c r="G693" s="10">
        <v>7640</v>
      </c>
      <c r="H693" s="10">
        <v>13480</v>
      </c>
      <c r="I693" s="10">
        <v>25860</v>
      </c>
      <c r="J693" s="11"/>
      <c r="K693" s="11"/>
      <c r="L693" s="11">
        <v>0</v>
      </c>
      <c r="M693" s="11"/>
      <c r="N693" s="11">
        <v>-1800</v>
      </c>
      <c r="O693" s="11"/>
    </row>
    <row r="694" spans="1:15" x14ac:dyDescent="0.25">
      <c r="A694" s="9" t="s">
        <v>4775</v>
      </c>
      <c r="B694" s="9" t="s">
        <v>1018</v>
      </c>
      <c r="C694" s="9" t="s">
        <v>986</v>
      </c>
      <c r="D694" s="9" t="s">
        <v>878</v>
      </c>
      <c r="E694" s="11"/>
      <c r="F694" s="11"/>
      <c r="G694" s="11"/>
      <c r="H694" s="11"/>
      <c r="I694" s="10">
        <v>250020</v>
      </c>
      <c r="J694" s="11"/>
      <c r="K694" s="11"/>
      <c r="L694" s="11">
        <v>0</v>
      </c>
      <c r="M694" s="11"/>
      <c r="N694" s="11">
        <v>0</v>
      </c>
      <c r="O694" s="11"/>
    </row>
    <row r="695" spans="1:15" x14ac:dyDescent="0.25">
      <c r="A695" s="9" t="s">
        <v>4776</v>
      </c>
      <c r="B695" s="9" t="s">
        <v>1018</v>
      </c>
      <c r="C695" s="9" t="s">
        <v>986</v>
      </c>
      <c r="D695" s="9" t="s">
        <v>879</v>
      </c>
      <c r="E695" s="10">
        <v>85300</v>
      </c>
      <c r="F695" s="11"/>
      <c r="G695" s="11"/>
      <c r="H695" s="10">
        <v>75840</v>
      </c>
      <c r="I695" s="10">
        <v>240</v>
      </c>
      <c r="J695" s="11"/>
      <c r="K695" s="11"/>
      <c r="L695" s="11">
        <v>0</v>
      </c>
      <c r="M695" s="11"/>
      <c r="N695" s="11">
        <v>-277400</v>
      </c>
      <c r="O695" s="11"/>
    </row>
    <row r="696" spans="1:15" x14ac:dyDescent="0.25">
      <c r="A696" s="9" t="s">
        <v>4777</v>
      </c>
      <c r="B696" s="9" t="s">
        <v>1018</v>
      </c>
      <c r="C696" s="9" t="s">
        <v>986</v>
      </c>
      <c r="D696" s="9" t="s">
        <v>880</v>
      </c>
      <c r="E696" s="10">
        <v>57620</v>
      </c>
      <c r="F696" s="11"/>
      <c r="G696" s="10">
        <v>1500</v>
      </c>
      <c r="H696" s="10">
        <v>162750</v>
      </c>
      <c r="I696" s="10">
        <v>50</v>
      </c>
      <c r="J696" s="11"/>
      <c r="K696" s="11"/>
      <c r="L696" s="11">
        <v>0</v>
      </c>
      <c r="M696" s="11"/>
      <c r="N696" s="11">
        <v>0</v>
      </c>
      <c r="O696" s="11"/>
    </row>
    <row r="697" spans="1:15" x14ac:dyDescent="0.25">
      <c r="A697" s="9" t="s">
        <v>4779</v>
      </c>
      <c r="B697" s="9" t="s">
        <v>1018</v>
      </c>
      <c r="C697" s="9" t="s">
        <v>986</v>
      </c>
      <c r="D697" s="9" t="s">
        <v>881</v>
      </c>
      <c r="E697" s="10">
        <v>22780</v>
      </c>
      <c r="F697" s="11"/>
      <c r="G697" s="11"/>
      <c r="H697" s="10">
        <v>1700</v>
      </c>
      <c r="I697" s="10">
        <v>1620</v>
      </c>
      <c r="J697" s="11"/>
      <c r="K697" s="11"/>
      <c r="L697" s="11">
        <v>0</v>
      </c>
      <c r="M697" s="11"/>
      <c r="N697" s="11">
        <v>0</v>
      </c>
      <c r="O697" s="11"/>
    </row>
    <row r="698" spans="1:15" x14ac:dyDescent="0.25">
      <c r="A698" s="9" t="s">
        <v>4639</v>
      </c>
      <c r="B698" s="9" t="s">
        <v>1018</v>
      </c>
      <c r="C698" s="9" t="s">
        <v>986</v>
      </c>
      <c r="D698" s="9" t="s">
        <v>882</v>
      </c>
      <c r="E698" s="10">
        <v>163540</v>
      </c>
      <c r="F698" s="11"/>
      <c r="G698" s="10">
        <v>31920</v>
      </c>
      <c r="H698" s="10">
        <v>2170</v>
      </c>
      <c r="I698" s="10">
        <v>19770</v>
      </c>
      <c r="J698" s="11"/>
      <c r="K698" s="11"/>
      <c r="L698" s="11">
        <v>0</v>
      </c>
      <c r="M698" s="10">
        <v>74870</v>
      </c>
      <c r="N698" s="11">
        <v>-47460</v>
      </c>
      <c r="O698" s="11"/>
    </row>
    <row r="699" spans="1:15" x14ac:dyDescent="0.25">
      <c r="A699" s="9" t="s">
        <v>4640</v>
      </c>
      <c r="B699" s="9" t="s">
        <v>1018</v>
      </c>
      <c r="C699" s="9" t="s">
        <v>986</v>
      </c>
      <c r="D699" s="9" t="s">
        <v>883</v>
      </c>
      <c r="E699" s="10">
        <v>160720</v>
      </c>
      <c r="F699" s="11"/>
      <c r="G699" s="10">
        <v>18390</v>
      </c>
      <c r="H699" s="10">
        <v>27710</v>
      </c>
      <c r="I699" s="10">
        <v>13070</v>
      </c>
      <c r="J699" s="11"/>
      <c r="K699" s="11"/>
      <c r="L699" s="11">
        <v>0</v>
      </c>
      <c r="M699" s="10">
        <v>2430</v>
      </c>
      <c r="N699" s="11">
        <v>-35280</v>
      </c>
      <c r="O699" s="11"/>
    </row>
    <row r="700" spans="1:15" x14ac:dyDescent="0.25">
      <c r="A700" s="9" t="s">
        <v>4641</v>
      </c>
      <c r="B700" s="9" t="s">
        <v>1018</v>
      </c>
      <c r="C700" s="9" t="s">
        <v>986</v>
      </c>
      <c r="D700" s="9" t="s">
        <v>884</v>
      </c>
      <c r="E700" s="10">
        <v>43990</v>
      </c>
      <c r="F700" s="11"/>
      <c r="G700" s="11"/>
      <c r="H700" s="10">
        <v>3390</v>
      </c>
      <c r="I700" s="10">
        <v>560</v>
      </c>
      <c r="J700" s="11"/>
      <c r="K700" s="11"/>
      <c r="L700" s="11">
        <v>0</v>
      </c>
      <c r="M700" s="11"/>
      <c r="N700" s="11">
        <v>-1850</v>
      </c>
      <c r="O700" s="11"/>
    </row>
    <row r="701" spans="1:15" x14ac:dyDescent="0.25">
      <c r="A701" s="9" t="s">
        <v>4642</v>
      </c>
      <c r="B701" s="9" t="s">
        <v>1018</v>
      </c>
      <c r="C701" s="9" t="s">
        <v>986</v>
      </c>
      <c r="D701" s="9" t="s">
        <v>208</v>
      </c>
      <c r="E701" s="11"/>
      <c r="F701" s="11"/>
      <c r="G701" s="11"/>
      <c r="H701" s="11"/>
      <c r="I701" s="10">
        <v>320280</v>
      </c>
      <c r="J701" s="11"/>
      <c r="K701" s="11"/>
      <c r="L701" s="11">
        <v>0</v>
      </c>
      <c r="M701" s="11"/>
      <c r="N701" s="11">
        <v>0</v>
      </c>
      <c r="O701" s="11"/>
    </row>
    <row r="702" spans="1:15" x14ac:dyDescent="0.25">
      <c r="A702" s="9" t="s">
        <v>2039</v>
      </c>
      <c r="B702" s="9" t="s">
        <v>1018</v>
      </c>
      <c r="C702" s="9" t="s">
        <v>986</v>
      </c>
      <c r="D702" s="9" t="s">
        <v>885</v>
      </c>
      <c r="E702" s="10">
        <v>317300</v>
      </c>
      <c r="F702" s="11"/>
      <c r="G702" s="10">
        <v>820</v>
      </c>
      <c r="H702" s="10">
        <v>33720</v>
      </c>
      <c r="I702" s="10">
        <v>56300</v>
      </c>
      <c r="J702" s="11"/>
      <c r="K702" s="11"/>
      <c r="L702" s="11">
        <v>0</v>
      </c>
      <c r="M702" s="11"/>
      <c r="N702" s="11">
        <v>-33970</v>
      </c>
      <c r="O702" s="11"/>
    </row>
    <row r="703" spans="1:15" x14ac:dyDescent="0.25">
      <c r="A703" s="9" t="s">
        <v>4784</v>
      </c>
      <c r="B703" s="9" t="s">
        <v>1018</v>
      </c>
      <c r="C703" s="9" t="s">
        <v>986</v>
      </c>
      <c r="D703" s="9" t="s">
        <v>15</v>
      </c>
      <c r="E703" s="11"/>
      <c r="F703" s="11"/>
      <c r="G703" s="10">
        <v>5310</v>
      </c>
      <c r="H703" s="11"/>
      <c r="I703" s="10">
        <v>17120</v>
      </c>
      <c r="J703" s="11"/>
      <c r="K703" s="11"/>
      <c r="L703" s="11">
        <v>0</v>
      </c>
      <c r="M703" s="10">
        <v>9350</v>
      </c>
      <c r="N703" s="11">
        <v>-19330</v>
      </c>
      <c r="O703" s="11"/>
    </row>
    <row r="704" spans="1:15" x14ac:dyDescent="0.25">
      <c r="A704" s="9" t="s">
        <v>4785</v>
      </c>
      <c r="B704" s="9" t="s">
        <v>1018</v>
      </c>
      <c r="C704" s="9" t="s">
        <v>986</v>
      </c>
      <c r="D704" s="9" t="s">
        <v>16</v>
      </c>
      <c r="E704" s="10">
        <v>13990</v>
      </c>
      <c r="F704" s="11"/>
      <c r="G704" s="10">
        <v>6880</v>
      </c>
      <c r="H704" s="10">
        <v>300</v>
      </c>
      <c r="I704" s="10">
        <v>1540</v>
      </c>
      <c r="J704" s="11"/>
      <c r="K704" s="11"/>
      <c r="L704" s="11">
        <v>0</v>
      </c>
      <c r="M704" s="10">
        <v>13530</v>
      </c>
      <c r="N704" s="11">
        <v>-13320</v>
      </c>
      <c r="O704" s="11"/>
    </row>
    <row r="705" spans="1:15" x14ac:dyDescent="0.25">
      <c r="A705" s="9" t="s">
        <v>4811</v>
      </c>
      <c r="B705" s="9" t="s">
        <v>1018</v>
      </c>
      <c r="C705" s="9" t="s">
        <v>986</v>
      </c>
      <c r="D705" s="9" t="s">
        <v>886</v>
      </c>
      <c r="E705" s="11"/>
      <c r="F705" s="11"/>
      <c r="G705" s="10">
        <v>75640</v>
      </c>
      <c r="H705" s="11"/>
      <c r="I705" s="11"/>
      <c r="J705" s="11"/>
      <c r="K705" s="11"/>
      <c r="L705" s="11">
        <v>0</v>
      </c>
      <c r="M705" s="10">
        <v>16110</v>
      </c>
      <c r="N705" s="11">
        <v>-77940</v>
      </c>
      <c r="O705" s="11"/>
    </row>
    <row r="706" spans="1:15" x14ac:dyDescent="0.25">
      <c r="A706" s="9" t="s">
        <v>3251</v>
      </c>
      <c r="B706" s="9" t="s">
        <v>1018</v>
      </c>
      <c r="C706" s="9" t="s">
        <v>998</v>
      </c>
      <c r="D706" s="9" t="s">
        <v>889</v>
      </c>
      <c r="E706" s="10">
        <v>527940</v>
      </c>
      <c r="F706" s="11"/>
      <c r="G706" s="10">
        <v>256573</v>
      </c>
      <c r="H706" s="10">
        <v>1150</v>
      </c>
      <c r="I706" s="10">
        <v>71925</v>
      </c>
      <c r="J706" s="11"/>
      <c r="K706" s="11"/>
      <c r="L706" s="11">
        <v>0</v>
      </c>
      <c r="M706" s="10">
        <v>112830</v>
      </c>
      <c r="N706" s="11">
        <v>-1151800</v>
      </c>
      <c r="O706" s="11"/>
    </row>
    <row r="707" spans="1:15" x14ac:dyDescent="0.25">
      <c r="A707" s="9" t="s">
        <v>3332</v>
      </c>
      <c r="B707" s="9" t="s">
        <v>1018</v>
      </c>
      <c r="C707" s="9" t="s">
        <v>998</v>
      </c>
      <c r="D707" s="9" t="s">
        <v>890</v>
      </c>
      <c r="E707" s="10">
        <v>472120</v>
      </c>
      <c r="F707" s="11"/>
      <c r="G707" s="10">
        <v>219480</v>
      </c>
      <c r="H707" s="10">
        <v>1200</v>
      </c>
      <c r="I707" s="10">
        <v>72530</v>
      </c>
      <c r="J707" s="11"/>
      <c r="K707" s="11"/>
      <c r="L707" s="11">
        <v>0</v>
      </c>
      <c r="M707" s="10">
        <v>101320</v>
      </c>
      <c r="N707" s="11">
        <v>-863986</v>
      </c>
      <c r="O707" s="11"/>
    </row>
    <row r="708" spans="1:15" x14ac:dyDescent="0.25">
      <c r="A708" s="9" t="s">
        <v>3300</v>
      </c>
      <c r="B708" s="9" t="s">
        <v>1018</v>
      </c>
      <c r="C708" s="9" t="s">
        <v>998</v>
      </c>
      <c r="D708" s="9" t="s">
        <v>891</v>
      </c>
      <c r="E708" s="10">
        <v>347120</v>
      </c>
      <c r="F708" s="11"/>
      <c r="G708" s="10">
        <v>116901</v>
      </c>
      <c r="H708" s="10">
        <v>104572</v>
      </c>
      <c r="I708" s="10">
        <v>2830</v>
      </c>
      <c r="J708" s="11"/>
      <c r="K708" s="11"/>
      <c r="L708" s="11">
        <v>0</v>
      </c>
      <c r="M708" s="11"/>
      <c r="N708" s="11">
        <v>-404730</v>
      </c>
      <c r="O708" s="11"/>
    </row>
    <row r="709" spans="1:15" x14ac:dyDescent="0.25">
      <c r="A709" s="9" t="s">
        <v>3037</v>
      </c>
      <c r="B709" s="9" t="s">
        <v>1018</v>
      </c>
      <c r="C709" s="9" t="s">
        <v>998</v>
      </c>
      <c r="D709" s="9" t="s">
        <v>892</v>
      </c>
      <c r="E709" s="11"/>
      <c r="F709" s="11"/>
      <c r="G709" s="10">
        <v>130</v>
      </c>
      <c r="H709" s="11"/>
      <c r="I709" s="10">
        <v>60</v>
      </c>
      <c r="J709" s="11"/>
      <c r="K709" s="11"/>
      <c r="L709" s="11">
        <v>0</v>
      </c>
      <c r="M709" s="10">
        <v>29820</v>
      </c>
      <c r="N709" s="11">
        <v>0</v>
      </c>
      <c r="O709" s="11"/>
    </row>
    <row r="710" spans="1:15" x14ac:dyDescent="0.25">
      <c r="A710" s="9" t="s">
        <v>2040</v>
      </c>
      <c r="B710" s="9" t="s">
        <v>1018</v>
      </c>
      <c r="C710" s="9" t="s">
        <v>998</v>
      </c>
      <c r="D710" s="9" t="s">
        <v>893</v>
      </c>
      <c r="E710" s="10">
        <v>613840</v>
      </c>
      <c r="F710" s="11"/>
      <c r="G710" s="10">
        <v>233480</v>
      </c>
      <c r="H710" s="10">
        <v>1150</v>
      </c>
      <c r="I710" s="10">
        <v>66145</v>
      </c>
      <c r="J710" s="11"/>
      <c r="K710" s="11"/>
      <c r="L710" s="11">
        <v>0</v>
      </c>
      <c r="M710" s="10">
        <v>463800</v>
      </c>
      <c r="N710" s="11">
        <v>-835469</v>
      </c>
      <c r="O710" s="11"/>
    </row>
    <row r="711" spans="1:15" x14ac:dyDescent="0.25">
      <c r="A711" s="9" t="s">
        <v>2042</v>
      </c>
      <c r="B711" s="9" t="s">
        <v>1018</v>
      </c>
      <c r="C711" s="9" t="s">
        <v>998</v>
      </c>
      <c r="D711" s="9" t="s">
        <v>894</v>
      </c>
      <c r="E711" s="11"/>
      <c r="F711" s="11"/>
      <c r="G711" s="10">
        <v>11220</v>
      </c>
      <c r="H711" s="11"/>
      <c r="I711" s="11"/>
      <c r="J711" s="11"/>
      <c r="K711" s="11"/>
      <c r="L711" s="11">
        <v>0</v>
      </c>
      <c r="M711" s="11"/>
      <c r="N711" s="11">
        <v>0</v>
      </c>
      <c r="O711" s="11"/>
    </row>
    <row r="712" spans="1:15" x14ac:dyDescent="0.25">
      <c r="A712" s="9" t="s">
        <v>2043</v>
      </c>
      <c r="B712" s="9" t="s">
        <v>1018</v>
      </c>
      <c r="C712" s="9" t="s">
        <v>998</v>
      </c>
      <c r="D712" s="9" t="s">
        <v>895</v>
      </c>
      <c r="E712" s="11"/>
      <c r="F712" s="11"/>
      <c r="G712" s="10">
        <v>920</v>
      </c>
      <c r="H712" s="11"/>
      <c r="I712" s="11"/>
      <c r="J712" s="11"/>
      <c r="K712" s="11"/>
      <c r="L712" s="11">
        <v>0</v>
      </c>
      <c r="M712" s="11"/>
      <c r="N712" s="11">
        <v>0</v>
      </c>
      <c r="O712" s="11"/>
    </row>
    <row r="713" spans="1:15" x14ac:dyDescent="0.25">
      <c r="A713" s="9" t="s">
        <v>2044</v>
      </c>
      <c r="B713" s="9" t="s">
        <v>1018</v>
      </c>
      <c r="C713" s="9" t="s">
        <v>998</v>
      </c>
      <c r="D713" s="9" t="s">
        <v>896</v>
      </c>
      <c r="E713" s="10">
        <v>540390</v>
      </c>
      <c r="F713" s="11"/>
      <c r="G713" s="10">
        <v>223390</v>
      </c>
      <c r="H713" s="10">
        <v>1150</v>
      </c>
      <c r="I713" s="10">
        <v>37451</v>
      </c>
      <c r="J713" s="11"/>
      <c r="K713" s="11"/>
      <c r="L713" s="11">
        <v>0</v>
      </c>
      <c r="M713" s="10">
        <v>93800</v>
      </c>
      <c r="N713" s="11">
        <v>-721066</v>
      </c>
      <c r="O713" s="11"/>
    </row>
    <row r="714" spans="1:15" x14ac:dyDescent="0.25">
      <c r="A714" s="9" t="s">
        <v>2045</v>
      </c>
      <c r="B714" s="9" t="s">
        <v>1018</v>
      </c>
      <c r="C714" s="9" t="s">
        <v>998</v>
      </c>
      <c r="D714" s="9" t="s">
        <v>897</v>
      </c>
      <c r="E714" s="10">
        <v>443830</v>
      </c>
      <c r="F714" s="11"/>
      <c r="G714" s="10">
        <v>164410</v>
      </c>
      <c r="H714" s="10">
        <v>1150</v>
      </c>
      <c r="I714" s="10">
        <v>93171</v>
      </c>
      <c r="J714" s="10">
        <v>500</v>
      </c>
      <c r="K714" s="11"/>
      <c r="L714" s="11">
        <v>0</v>
      </c>
      <c r="M714" s="10">
        <v>191750</v>
      </c>
      <c r="N714" s="11">
        <v>-792330</v>
      </c>
      <c r="O714" s="11"/>
    </row>
    <row r="715" spans="1:15" x14ac:dyDescent="0.25">
      <c r="A715" s="9" t="s">
        <v>2046</v>
      </c>
      <c r="B715" s="9" t="s">
        <v>1018</v>
      </c>
      <c r="C715" s="9" t="s">
        <v>998</v>
      </c>
      <c r="D715" s="9" t="s">
        <v>898</v>
      </c>
      <c r="E715" s="10">
        <v>30</v>
      </c>
      <c r="F715" s="11"/>
      <c r="G715" s="11"/>
      <c r="H715" s="11"/>
      <c r="I715" s="11"/>
      <c r="J715" s="11"/>
      <c r="K715" s="11"/>
      <c r="L715" s="11">
        <v>0</v>
      </c>
      <c r="M715" s="11"/>
      <c r="N715" s="11">
        <v>0</v>
      </c>
      <c r="O715" s="11"/>
    </row>
    <row r="716" spans="1:15" x14ac:dyDescent="0.25">
      <c r="A716" s="9" t="s">
        <v>2047</v>
      </c>
      <c r="B716" s="37" t="s">
        <v>1018</v>
      </c>
      <c r="C716" s="9" t="s">
        <v>998</v>
      </c>
      <c r="D716" s="9" t="s">
        <v>899</v>
      </c>
      <c r="E716" s="10">
        <v>150021</v>
      </c>
      <c r="F716" s="10">
        <v>9930</v>
      </c>
      <c r="G716" s="11"/>
      <c r="H716" s="10">
        <v>1738</v>
      </c>
      <c r="I716" s="10">
        <v>-178886</v>
      </c>
      <c r="J716" s="10">
        <v>4898</v>
      </c>
      <c r="K716" s="11"/>
      <c r="L716" s="11">
        <v>0</v>
      </c>
      <c r="M716" s="11"/>
      <c r="N716" s="11">
        <v>-2330</v>
      </c>
      <c r="O716" s="11"/>
    </row>
    <row r="717" spans="1:15" x14ac:dyDescent="0.25">
      <c r="A717" s="35" t="s">
        <v>2050</v>
      </c>
      <c r="B717" s="39" t="s">
        <v>1017</v>
      </c>
      <c r="C717" s="36" t="s">
        <v>977</v>
      </c>
      <c r="D717" s="9" t="s">
        <v>363</v>
      </c>
      <c r="E717" s="10">
        <v>50490</v>
      </c>
      <c r="F717" s="11"/>
      <c r="G717" s="10">
        <v>1690</v>
      </c>
      <c r="H717" s="10">
        <v>320</v>
      </c>
      <c r="I717" s="10">
        <v>34870</v>
      </c>
      <c r="J717" s="11"/>
      <c r="K717" s="11"/>
      <c r="L717" s="11">
        <v>0</v>
      </c>
      <c r="M717" s="11"/>
      <c r="N717" s="11">
        <v>-37450</v>
      </c>
      <c r="O717" s="11"/>
    </row>
    <row r="718" spans="1:15" x14ac:dyDescent="0.25">
      <c r="A718" s="9" t="s">
        <v>2478</v>
      </c>
      <c r="B718" s="38" t="s">
        <v>1017</v>
      </c>
      <c r="C718" s="9" t="s">
        <v>978</v>
      </c>
      <c r="D718" s="9" t="s">
        <v>902</v>
      </c>
      <c r="E718" s="11"/>
      <c r="F718" s="11"/>
      <c r="G718" s="11"/>
      <c r="H718" s="11"/>
      <c r="I718" s="10">
        <v>102920</v>
      </c>
      <c r="J718" s="11"/>
      <c r="K718" s="11"/>
      <c r="L718" s="11">
        <v>0</v>
      </c>
      <c r="M718" s="11"/>
      <c r="N718" s="11">
        <v>0</v>
      </c>
      <c r="O718" s="11"/>
    </row>
    <row r="719" spans="1:15" x14ac:dyDescent="0.25">
      <c r="A719" s="9" t="s">
        <v>2479</v>
      </c>
      <c r="B719" s="9" t="s">
        <v>1017</v>
      </c>
      <c r="C719" s="9" t="s">
        <v>978</v>
      </c>
      <c r="D719" s="9" t="s">
        <v>903</v>
      </c>
      <c r="E719" s="10">
        <v>51300</v>
      </c>
      <c r="F719" s="11"/>
      <c r="G719" s="10">
        <v>13730</v>
      </c>
      <c r="H719" s="11"/>
      <c r="I719" s="10">
        <v>22670</v>
      </c>
      <c r="J719" s="11"/>
      <c r="K719" s="11"/>
      <c r="L719" s="11">
        <v>0</v>
      </c>
      <c r="M719" s="11"/>
      <c r="N719" s="11">
        <v>-66590</v>
      </c>
      <c r="O719" s="11"/>
    </row>
    <row r="720" spans="1:15" x14ac:dyDescent="0.25">
      <c r="A720" s="9" t="s">
        <v>2484</v>
      </c>
      <c r="B720" s="9" t="s">
        <v>1017</v>
      </c>
      <c r="C720" s="9" t="s">
        <v>978</v>
      </c>
      <c r="D720" s="9" t="s">
        <v>904</v>
      </c>
      <c r="E720" s="10">
        <v>611900</v>
      </c>
      <c r="F720" s="10">
        <v>660</v>
      </c>
      <c r="G720" s="10">
        <v>15400</v>
      </c>
      <c r="H720" s="10">
        <v>32130</v>
      </c>
      <c r="I720" s="10">
        <v>258380</v>
      </c>
      <c r="J720" s="11"/>
      <c r="K720" s="11"/>
      <c r="L720" s="11">
        <v>0</v>
      </c>
      <c r="M720" s="11"/>
      <c r="N720" s="11">
        <v>-1161670</v>
      </c>
      <c r="O720" s="11"/>
    </row>
    <row r="721" spans="1:15" x14ac:dyDescent="0.25">
      <c r="A721" s="9" t="s">
        <v>2486</v>
      </c>
      <c r="B721" s="9" t="s">
        <v>1017</v>
      </c>
      <c r="C721" s="9" t="s">
        <v>750</v>
      </c>
      <c r="D721" s="9" t="s">
        <v>905</v>
      </c>
      <c r="E721" s="10">
        <v>120888</v>
      </c>
      <c r="F721" s="11"/>
      <c r="G721" s="11"/>
      <c r="H721" s="11"/>
      <c r="I721" s="10">
        <v>16940</v>
      </c>
      <c r="J721" s="11"/>
      <c r="K721" s="11"/>
      <c r="L721" s="11">
        <v>0</v>
      </c>
      <c r="M721" s="11"/>
      <c r="N721" s="11">
        <v>0</v>
      </c>
      <c r="O721" s="11"/>
    </row>
    <row r="722" spans="1:15" x14ac:dyDescent="0.25">
      <c r="A722" s="9" t="s">
        <v>2487</v>
      </c>
      <c r="B722" s="9" t="s">
        <v>1017</v>
      </c>
      <c r="C722" s="9" t="s">
        <v>750</v>
      </c>
      <c r="D722" s="9" t="s">
        <v>906</v>
      </c>
      <c r="E722" s="10">
        <v>28790</v>
      </c>
      <c r="F722" s="11"/>
      <c r="G722" s="11"/>
      <c r="H722" s="10">
        <v>6190</v>
      </c>
      <c r="I722" s="10">
        <v>31350</v>
      </c>
      <c r="J722" s="11"/>
      <c r="K722" s="11"/>
      <c r="L722" s="11">
        <v>0</v>
      </c>
      <c r="M722" s="11"/>
      <c r="N722" s="11">
        <v>-9330</v>
      </c>
      <c r="O722" s="11"/>
    </row>
    <row r="723" spans="1:15" x14ac:dyDescent="0.25">
      <c r="A723" s="9" t="s">
        <v>2488</v>
      </c>
      <c r="B723" s="9" t="s">
        <v>1017</v>
      </c>
      <c r="C723" s="9" t="s">
        <v>750</v>
      </c>
      <c r="D723" s="9" t="s">
        <v>907</v>
      </c>
      <c r="E723" s="10">
        <v>488660</v>
      </c>
      <c r="F723" s="10">
        <v>30</v>
      </c>
      <c r="G723" s="11"/>
      <c r="H723" s="10">
        <v>16890</v>
      </c>
      <c r="I723" s="10">
        <v>21485</v>
      </c>
      <c r="J723" s="11"/>
      <c r="K723" s="11"/>
      <c r="L723" s="11">
        <v>0</v>
      </c>
      <c r="M723" s="10">
        <v>14940</v>
      </c>
      <c r="N723" s="11">
        <v>-76800</v>
      </c>
      <c r="O723" s="11"/>
    </row>
    <row r="724" spans="1:15" x14ac:dyDescent="0.25">
      <c r="A724" s="9" t="s">
        <v>2489</v>
      </c>
      <c r="B724" s="9" t="s">
        <v>1017</v>
      </c>
      <c r="C724" s="9" t="s">
        <v>750</v>
      </c>
      <c r="D724" s="9" t="s">
        <v>908</v>
      </c>
      <c r="E724" s="10">
        <v>508270</v>
      </c>
      <c r="F724" s="11"/>
      <c r="G724" s="11"/>
      <c r="H724" s="10">
        <v>13625</v>
      </c>
      <c r="I724" s="10">
        <v>93790</v>
      </c>
      <c r="J724" s="11"/>
      <c r="K724" s="11"/>
      <c r="L724" s="11">
        <v>0</v>
      </c>
      <c r="M724" s="11"/>
      <c r="N724" s="11">
        <v>-16850</v>
      </c>
      <c r="O724" s="11"/>
    </row>
    <row r="725" spans="1:15" x14ac:dyDescent="0.25">
      <c r="A725" s="9" t="s">
        <v>2490</v>
      </c>
      <c r="B725" s="9" t="s">
        <v>1017</v>
      </c>
      <c r="C725" s="9" t="s">
        <v>750</v>
      </c>
      <c r="D725" s="9" t="s">
        <v>909</v>
      </c>
      <c r="E725" s="11"/>
      <c r="F725" s="11"/>
      <c r="G725" s="11"/>
      <c r="H725" s="11"/>
      <c r="I725" s="10">
        <v>-970</v>
      </c>
      <c r="J725" s="11"/>
      <c r="K725" s="11"/>
      <c r="L725" s="11">
        <v>0</v>
      </c>
      <c r="M725" s="11"/>
      <c r="N725" s="11">
        <v>-110</v>
      </c>
      <c r="O725" s="11"/>
    </row>
    <row r="726" spans="1:15" x14ac:dyDescent="0.25">
      <c r="A726" s="9" t="s">
        <v>2491</v>
      </c>
      <c r="B726" s="9" t="s">
        <v>1017</v>
      </c>
      <c r="C726" s="9" t="s">
        <v>750</v>
      </c>
      <c r="D726" s="9" t="s">
        <v>910</v>
      </c>
      <c r="E726" s="10">
        <v>59500</v>
      </c>
      <c r="F726" s="11"/>
      <c r="G726" s="11"/>
      <c r="H726" s="10">
        <v>4130</v>
      </c>
      <c r="I726" s="10">
        <v>5850</v>
      </c>
      <c r="J726" s="11"/>
      <c r="K726" s="11"/>
      <c r="L726" s="11">
        <v>0</v>
      </c>
      <c r="M726" s="11"/>
      <c r="N726" s="11">
        <v>-68970</v>
      </c>
      <c r="O726" s="11"/>
    </row>
    <row r="727" spans="1:15" x14ac:dyDescent="0.25">
      <c r="A727" s="9" t="s">
        <v>2494</v>
      </c>
      <c r="B727" s="9" t="s">
        <v>1017</v>
      </c>
      <c r="C727" s="9" t="s">
        <v>750</v>
      </c>
      <c r="D727" s="9" t="s">
        <v>911</v>
      </c>
      <c r="E727" s="11"/>
      <c r="F727" s="11"/>
      <c r="G727" s="11"/>
      <c r="H727" s="11"/>
      <c r="I727" s="11"/>
      <c r="J727" s="10">
        <v>94100</v>
      </c>
      <c r="K727" s="11"/>
      <c r="L727" s="11">
        <v>0</v>
      </c>
      <c r="M727" s="11"/>
      <c r="N727" s="11">
        <v>0</v>
      </c>
      <c r="O727" s="11"/>
    </row>
    <row r="728" spans="1:15" x14ac:dyDescent="0.25">
      <c r="A728" s="9" t="s">
        <v>2495</v>
      </c>
      <c r="B728" s="9" t="s">
        <v>1017</v>
      </c>
      <c r="C728" s="9" t="s">
        <v>750</v>
      </c>
      <c r="D728" s="9" t="s">
        <v>912</v>
      </c>
      <c r="E728" s="11"/>
      <c r="F728" s="11"/>
      <c r="G728" s="11"/>
      <c r="H728" s="11"/>
      <c r="I728" s="11"/>
      <c r="J728" s="10">
        <v>7967760</v>
      </c>
      <c r="K728" s="11"/>
      <c r="L728" s="11">
        <v>0</v>
      </c>
      <c r="M728" s="11"/>
      <c r="N728" s="11">
        <v>0</v>
      </c>
      <c r="O728" s="11"/>
    </row>
    <row r="729" spans="1:15" x14ac:dyDescent="0.25">
      <c r="A729" s="9" t="s">
        <v>2496</v>
      </c>
      <c r="B729" s="9" t="s">
        <v>1017</v>
      </c>
      <c r="C729" s="9" t="s">
        <v>750</v>
      </c>
      <c r="D729" s="9" t="s">
        <v>913</v>
      </c>
      <c r="E729" s="10">
        <v>25730</v>
      </c>
      <c r="F729" s="11"/>
      <c r="G729" s="10">
        <v>6160</v>
      </c>
      <c r="H729" s="10">
        <v>760</v>
      </c>
      <c r="I729" s="10">
        <v>164820</v>
      </c>
      <c r="J729" s="11"/>
      <c r="K729" s="11"/>
      <c r="L729" s="11">
        <v>0</v>
      </c>
      <c r="M729" s="11"/>
      <c r="N729" s="11">
        <v>0</v>
      </c>
      <c r="O729" s="11"/>
    </row>
    <row r="730" spans="1:15" x14ac:dyDescent="0.25">
      <c r="A730" s="9" t="s">
        <v>2497</v>
      </c>
      <c r="B730" s="9" t="s">
        <v>1017</v>
      </c>
      <c r="C730" s="9" t="s">
        <v>750</v>
      </c>
      <c r="D730" s="9" t="s">
        <v>914</v>
      </c>
      <c r="E730" s="10">
        <v>27920</v>
      </c>
      <c r="F730" s="11"/>
      <c r="G730" s="11"/>
      <c r="H730" s="10">
        <v>580</v>
      </c>
      <c r="I730" s="10">
        <v>9800</v>
      </c>
      <c r="J730" s="10">
        <v>2780</v>
      </c>
      <c r="K730" s="11"/>
      <c r="L730" s="11">
        <v>0</v>
      </c>
      <c r="M730" s="11"/>
      <c r="N730" s="11">
        <v>0</v>
      </c>
      <c r="O730" s="11"/>
    </row>
    <row r="731" spans="1:15" x14ac:dyDescent="0.25">
      <c r="A731" s="9" t="s">
        <v>2498</v>
      </c>
      <c r="B731" s="9" t="s">
        <v>1017</v>
      </c>
      <c r="C731" s="9" t="s">
        <v>750</v>
      </c>
      <c r="D731" s="9" t="s">
        <v>915</v>
      </c>
      <c r="E731" s="10">
        <v>90900</v>
      </c>
      <c r="F731" s="11"/>
      <c r="G731" s="11"/>
      <c r="H731" s="10">
        <v>28650</v>
      </c>
      <c r="I731" s="10">
        <v>1650</v>
      </c>
      <c r="J731" s="11"/>
      <c r="K731" s="11"/>
      <c r="L731" s="11">
        <v>0</v>
      </c>
      <c r="M731" s="10">
        <v>57150</v>
      </c>
      <c r="N731" s="11">
        <v>-241970</v>
      </c>
      <c r="O731" s="11"/>
    </row>
    <row r="732" spans="1:15" x14ac:dyDescent="0.25">
      <c r="A732" s="9" t="s">
        <v>3564</v>
      </c>
      <c r="B732" s="9" t="s">
        <v>1017</v>
      </c>
      <c r="C732" s="9" t="s">
        <v>750</v>
      </c>
      <c r="D732" s="9" t="s">
        <v>916</v>
      </c>
      <c r="E732" s="10">
        <v>120670</v>
      </c>
      <c r="F732" s="11"/>
      <c r="G732" s="11"/>
      <c r="H732" s="10">
        <v>2540</v>
      </c>
      <c r="I732" s="10">
        <v>-32490</v>
      </c>
      <c r="J732" s="10">
        <v>4121260</v>
      </c>
      <c r="K732" s="11"/>
      <c r="L732" s="11">
        <v>0</v>
      </c>
      <c r="M732" s="11"/>
      <c r="N732" s="11">
        <v>-24600</v>
      </c>
      <c r="O732" s="11"/>
    </row>
    <row r="733" spans="1:15" x14ac:dyDescent="0.25">
      <c r="A733" s="9" t="s">
        <v>2806</v>
      </c>
      <c r="B733" s="9" t="s">
        <v>1017</v>
      </c>
      <c r="C733" s="9" t="s">
        <v>750</v>
      </c>
      <c r="D733" s="9" t="s">
        <v>917</v>
      </c>
      <c r="E733" s="10">
        <v>111540</v>
      </c>
      <c r="F733" s="11"/>
      <c r="G733" s="10">
        <v>500</v>
      </c>
      <c r="H733" s="10">
        <v>2590</v>
      </c>
      <c r="I733" s="10">
        <v>640</v>
      </c>
      <c r="J733" s="11"/>
      <c r="K733" s="11"/>
      <c r="L733" s="11">
        <v>0</v>
      </c>
      <c r="M733" s="11"/>
      <c r="N733" s="11">
        <v>0</v>
      </c>
      <c r="O733" s="11"/>
    </row>
    <row r="734" spans="1:15" x14ac:dyDescent="0.25">
      <c r="A734" s="9" t="s">
        <v>4735</v>
      </c>
      <c r="B734" s="37" t="s">
        <v>1017</v>
      </c>
      <c r="C734" s="9" t="s">
        <v>750</v>
      </c>
      <c r="D734" s="9" t="s">
        <v>918</v>
      </c>
      <c r="E734" s="11"/>
      <c r="F734" s="11"/>
      <c r="G734" s="11"/>
      <c r="H734" s="11"/>
      <c r="I734" s="10">
        <v>25000</v>
      </c>
      <c r="J734" s="11"/>
      <c r="K734" s="11"/>
      <c r="L734" s="11">
        <v>0</v>
      </c>
      <c r="M734" s="11"/>
      <c r="N734" s="11">
        <v>0</v>
      </c>
      <c r="O734" s="11"/>
    </row>
    <row r="735" spans="1:15" x14ac:dyDescent="0.25">
      <c r="A735" s="35" t="s">
        <v>4590</v>
      </c>
      <c r="B735" s="39" t="s">
        <v>1020</v>
      </c>
      <c r="C735" s="36" t="s">
        <v>237</v>
      </c>
      <c r="D735" s="9" t="s">
        <v>237</v>
      </c>
      <c r="E735" s="11"/>
      <c r="F735" s="10">
        <v>126109</v>
      </c>
      <c r="G735" s="10">
        <v>194960</v>
      </c>
      <c r="H735" s="10">
        <v>146600</v>
      </c>
      <c r="I735" s="10">
        <v>1005256</v>
      </c>
      <c r="J735" s="11"/>
      <c r="K735" s="11"/>
      <c r="L735" s="11">
        <v>0</v>
      </c>
      <c r="M735" s="11"/>
      <c r="N735" s="11">
        <v>0</v>
      </c>
      <c r="O735" s="11"/>
    </row>
    <row r="736" spans="1:15" x14ac:dyDescent="0.25">
      <c r="A736" s="9" t="s">
        <v>3569</v>
      </c>
      <c r="B736" s="38" t="s">
        <v>1020</v>
      </c>
      <c r="C736" s="9" t="s">
        <v>921</v>
      </c>
      <c r="D736" s="9" t="s">
        <v>921</v>
      </c>
      <c r="E736" s="11"/>
      <c r="F736" s="11"/>
      <c r="G736" s="11"/>
      <c r="H736" s="11"/>
      <c r="I736" s="11"/>
      <c r="J736" s="11"/>
      <c r="K736" s="11"/>
      <c r="L736" s="11">
        <v>0</v>
      </c>
      <c r="M736" s="11"/>
      <c r="N736" s="11">
        <v>0</v>
      </c>
      <c r="O736" s="11"/>
    </row>
    <row r="737" spans="1:15" x14ac:dyDescent="0.25">
      <c r="A737" s="9" t="s">
        <v>3570</v>
      </c>
      <c r="B737" s="9" t="s">
        <v>1020</v>
      </c>
      <c r="C737" s="9" t="s">
        <v>921</v>
      </c>
      <c r="D737" s="9" t="s">
        <v>24</v>
      </c>
      <c r="E737" s="11"/>
      <c r="F737" s="11"/>
      <c r="G737" s="11"/>
      <c r="H737" s="11"/>
      <c r="I737" s="11"/>
      <c r="J737" s="11"/>
      <c r="K737" s="11"/>
      <c r="L737" s="11">
        <v>0</v>
      </c>
      <c r="M737" s="10">
        <v>13170</v>
      </c>
      <c r="N737" s="11">
        <v>0</v>
      </c>
      <c r="O737" s="11"/>
    </row>
    <row r="738" spans="1:15" x14ac:dyDescent="0.25">
      <c r="A738" s="9" t="s">
        <v>2837</v>
      </c>
      <c r="B738" s="9" t="s">
        <v>1020</v>
      </c>
      <c r="C738" s="9" t="s">
        <v>987</v>
      </c>
      <c r="D738" s="9" t="s">
        <v>924</v>
      </c>
      <c r="E738" s="10">
        <v>692688</v>
      </c>
      <c r="F738" s="11"/>
      <c r="G738" s="10">
        <v>301116</v>
      </c>
      <c r="H738" s="11"/>
      <c r="I738" s="10">
        <v>435200</v>
      </c>
      <c r="J738" s="11"/>
      <c r="K738" s="11"/>
      <c r="L738" s="11">
        <v>0</v>
      </c>
      <c r="M738" s="11"/>
      <c r="N738" s="11">
        <v>0</v>
      </c>
      <c r="O738" s="11"/>
    </row>
    <row r="739" spans="1:15" x14ac:dyDescent="0.25">
      <c r="A739" s="9" t="s">
        <v>4079</v>
      </c>
      <c r="B739" s="9" t="s">
        <v>1020</v>
      </c>
      <c r="C739" s="9" t="s">
        <v>991</v>
      </c>
      <c r="D739" s="9" t="s">
        <v>926</v>
      </c>
      <c r="E739" s="10">
        <v>-447427</v>
      </c>
      <c r="F739" s="11"/>
      <c r="G739" s="11"/>
      <c r="H739" s="11"/>
      <c r="I739" s="10">
        <v>4416909</v>
      </c>
      <c r="J739" s="11"/>
      <c r="K739" s="11"/>
      <c r="L739" s="11">
        <v>0</v>
      </c>
      <c r="M739" s="11"/>
      <c r="N739" s="11">
        <v>1000000</v>
      </c>
      <c r="O739" s="11"/>
    </row>
    <row r="740" spans="1:15" x14ac:dyDescent="0.25">
      <c r="A740" s="9" t="s">
        <v>4575</v>
      </c>
      <c r="B740" s="9" t="s">
        <v>1020</v>
      </c>
      <c r="C740" s="9" t="s">
        <v>991</v>
      </c>
      <c r="D740" s="9" t="s">
        <v>927</v>
      </c>
      <c r="E740" s="10">
        <v>-45050</v>
      </c>
      <c r="F740" s="11"/>
      <c r="G740" s="11"/>
      <c r="H740" s="11"/>
      <c r="I740" s="10">
        <v>1386599</v>
      </c>
      <c r="J740" s="11"/>
      <c r="K740" s="11"/>
      <c r="L740" s="11">
        <v>0</v>
      </c>
      <c r="M740" s="11"/>
      <c r="N740" s="11">
        <v>0</v>
      </c>
      <c r="O740" s="11"/>
    </row>
    <row r="741" spans="1:15" x14ac:dyDescent="0.25">
      <c r="A741" s="9" t="s">
        <v>4872</v>
      </c>
      <c r="B741" s="9" t="s">
        <v>1020</v>
      </c>
      <c r="C741" s="9" t="s">
        <v>991</v>
      </c>
      <c r="D741" s="9" t="s">
        <v>928</v>
      </c>
      <c r="E741" s="11"/>
      <c r="F741" s="11"/>
      <c r="G741" s="11"/>
      <c r="H741" s="11"/>
      <c r="I741" s="11"/>
      <c r="J741" s="10">
        <v>-600000</v>
      </c>
      <c r="K741" s="11"/>
      <c r="L741" s="11">
        <v>0</v>
      </c>
      <c r="M741" s="11"/>
      <c r="N741" s="11">
        <v>0</v>
      </c>
      <c r="O741" s="11"/>
    </row>
    <row r="742" spans="1:15" x14ac:dyDescent="0.25">
      <c r="A742" s="9" t="s">
        <v>3471</v>
      </c>
      <c r="B742" s="9" t="s">
        <v>1020</v>
      </c>
      <c r="C742" s="9" t="s">
        <v>988</v>
      </c>
      <c r="D742" s="9" t="s">
        <v>704</v>
      </c>
      <c r="E742" s="11"/>
      <c r="F742" s="10">
        <v>334540</v>
      </c>
      <c r="G742" s="11"/>
      <c r="H742" s="11"/>
      <c r="I742" s="11"/>
      <c r="J742" s="11"/>
      <c r="K742" s="11"/>
      <c r="L742" s="11">
        <v>0</v>
      </c>
      <c r="M742" s="11"/>
      <c r="N742" s="11">
        <v>0</v>
      </c>
      <c r="O742" s="11"/>
    </row>
  </sheetData>
  <sortState ref="A5:O712">
    <sortCondition ref="A5:A712"/>
    <sortCondition ref="C5:C712"/>
    <sortCondition ref="D5:D7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8"/>
  <sheetViews>
    <sheetView topLeftCell="B1" zoomScale="70" zoomScaleNormal="70" workbookViewId="0">
      <selection activeCell="N12" sqref="N12"/>
    </sheetView>
  </sheetViews>
  <sheetFormatPr defaultColWidth="10.42578125" defaultRowHeight="15" x14ac:dyDescent="0.25"/>
  <cols>
    <col min="1" max="1" width="7.28515625" style="4" customWidth="1"/>
    <col min="2" max="3" width="26.28515625" style="4" customWidth="1"/>
    <col min="4" max="4" width="48.28515625" style="4" customWidth="1"/>
    <col min="5" max="14" width="12.7109375" style="4" customWidth="1"/>
    <col min="15" max="15" width="14.140625" style="4" customWidth="1"/>
    <col min="16" max="16384" width="10.42578125" style="4"/>
  </cols>
  <sheetData>
    <row r="1" spans="1:15" ht="14.45" x14ac:dyDescent="0.3">
      <c r="A1" s="4" t="s">
        <v>1022</v>
      </c>
    </row>
    <row r="2" spans="1:15" s="1" customFormat="1" ht="14.45" x14ac:dyDescent="0.3"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8.9" x14ac:dyDescent="0.3">
      <c r="A3" s="42" t="s">
        <v>5081</v>
      </c>
      <c r="B3" s="41" t="s">
        <v>1016</v>
      </c>
      <c r="C3" s="3" t="s">
        <v>5082</v>
      </c>
      <c r="D3" s="3" t="s">
        <v>5083</v>
      </c>
      <c r="E3" s="43" t="s">
        <v>932</v>
      </c>
      <c r="F3" s="43" t="s">
        <v>933</v>
      </c>
      <c r="G3" s="43" t="s">
        <v>934</v>
      </c>
      <c r="H3" s="43" t="s">
        <v>936</v>
      </c>
      <c r="I3" s="43" t="s">
        <v>935</v>
      </c>
      <c r="J3" s="43" t="s">
        <v>937</v>
      </c>
      <c r="K3" s="43" t="s">
        <v>938</v>
      </c>
      <c r="L3" s="43" t="s">
        <v>1013</v>
      </c>
      <c r="M3" s="43" t="s">
        <v>458</v>
      </c>
      <c r="N3" s="43" t="s">
        <v>5077</v>
      </c>
      <c r="O3" s="43" t="s">
        <v>1015</v>
      </c>
    </row>
    <row r="4" spans="1:15" ht="14.45" x14ac:dyDescent="0.3">
      <c r="A4" s="4" t="s">
        <v>2001</v>
      </c>
      <c r="B4" s="5" t="s">
        <v>979</v>
      </c>
      <c r="C4" s="5" t="s">
        <v>979</v>
      </c>
      <c r="D4" s="5" t="s">
        <v>234</v>
      </c>
      <c r="E4" s="7">
        <v>41970</v>
      </c>
      <c r="F4" s="6"/>
      <c r="G4" s="12"/>
      <c r="H4" s="7">
        <v>710</v>
      </c>
      <c r="I4" s="7">
        <v>2221790</v>
      </c>
      <c r="J4" s="13">
        <v>1</v>
      </c>
      <c r="K4" s="6"/>
      <c r="L4" s="6"/>
      <c r="M4" s="6"/>
      <c r="N4" s="7">
        <v>-391180</v>
      </c>
      <c r="O4" s="6"/>
    </row>
    <row r="5" spans="1:15" ht="14.45" x14ac:dyDescent="0.3">
      <c r="A5" s="4" t="s">
        <v>1960</v>
      </c>
      <c r="B5" s="5" t="s">
        <v>979</v>
      </c>
      <c r="C5" s="5" t="s">
        <v>979</v>
      </c>
      <c r="D5" s="5" t="s">
        <v>972</v>
      </c>
      <c r="E5" s="13">
        <v>266070</v>
      </c>
      <c r="F5" s="6"/>
      <c r="G5" s="7">
        <v>930</v>
      </c>
      <c r="H5" s="13">
        <v>3920</v>
      </c>
      <c r="I5" s="13">
        <v>5460</v>
      </c>
      <c r="J5" s="6"/>
      <c r="K5" s="6"/>
      <c r="L5" s="6"/>
      <c r="M5" s="6"/>
      <c r="N5" s="13">
        <v>-112880</v>
      </c>
      <c r="O5" s="6"/>
    </row>
    <row r="6" spans="1:15" ht="14.45" x14ac:dyDescent="0.3">
      <c r="A6" s="4" t="s">
        <v>1961</v>
      </c>
      <c r="B6" s="5" t="s">
        <v>979</v>
      </c>
      <c r="C6" s="5" t="s">
        <v>979</v>
      </c>
      <c r="D6" s="5" t="s">
        <v>821</v>
      </c>
      <c r="E6" s="7">
        <v>351340</v>
      </c>
      <c r="F6" s="12"/>
      <c r="G6" s="12"/>
      <c r="H6" s="7">
        <v>980</v>
      </c>
      <c r="I6" s="7">
        <v>550</v>
      </c>
      <c r="J6" s="6"/>
      <c r="K6" s="6"/>
      <c r="L6" s="6"/>
      <c r="M6" s="12"/>
      <c r="N6" s="12"/>
      <c r="O6" s="6"/>
    </row>
    <row r="7" spans="1:15" ht="14.45" x14ac:dyDescent="0.3">
      <c r="A7" s="4" t="s">
        <v>2188</v>
      </c>
      <c r="B7" s="5" t="s">
        <v>979</v>
      </c>
      <c r="C7" s="5" t="s">
        <v>979</v>
      </c>
      <c r="D7" s="5" t="s">
        <v>812</v>
      </c>
      <c r="E7" s="13">
        <v>206140</v>
      </c>
      <c r="F7" s="6"/>
      <c r="G7" s="12"/>
      <c r="H7" s="13">
        <v>1080</v>
      </c>
      <c r="I7" s="13">
        <v>34470</v>
      </c>
      <c r="J7" s="6"/>
      <c r="K7" s="6"/>
      <c r="L7" s="6"/>
      <c r="M7" s="12"/>
      <c r="N7" s="13">
        <v>-18590</v>
      </c>
      <c r="O7" s="6"/>
    </row>
    <row r="8" spans="1:15" ht="14.45" x14ac:dyDescent="0.3">
      <c r="A8" s="4" t="s">
        <v>1962</v>
      </c>
      <c r="B8" s="5" t="s">
        <v>979</v>
      </c>
      <c r="C8" s="5" t="s">
        <v>979</v>
      </c>
      <c r="D8" s="5" t="s">
        <v>822</v>
      </c>
      <c r="E8" s="13">
        <v>63910</v>
      </c>
      <c r="F8" s="6"/>
      <c r="G8" s="6"/>
      <c r="H8" s="13">
        <v>2530</v>
      </c>
      <c r="I8" s="7">
        <v>31610</v>
      </c>
      <c r="J8" s="6"/>
      <c r="K8" s="6"/>
      <c r="L8" s="6"/>
      <c r="M8" s="6"/>
      <c r="N8" s="13">
        <v>-95070</v>
      </c>
      <c r="O8" s="6"/>
    </row>
    <row r="9" spans="1:15" ht="14.45" x14ac:dyDescent="0.3">
      <c r="A9" s="4" t="s">
        <v>2209</v>
      </c>
      <c r="B9" s="5" t="s">
        <v>979</v>
      </c>
      <c r="C9" s="5" t="s">
        <v>979</v>
      </c>
      <c r="D9" s="5" t="s">
        <v>817</v>
      </c>
      <c r="E9" s="7">
        <v>-119370</v>
      </c>
      <c r="F9" s="6"/>
      <c r="G9" s="6"/>
      <c r="H9" s="7">
        <v>-82000</v>
      </c>
      <c r="I9" s="13">
        <v>-121540</v>
      </c>
      <c r="J9" s="6"/>
      <c r="K9" s="6"/>
      <c r="L9" s="6"/>
      <c r="M9" s="6"/>
      <c r="N9" s="6"/>
      <c r="O9" s="6"/>
    </row>
    <row r="10" spans="1:15" ht="14.45" x14ac:dyDescent="0.3">
      <c r="A10" s="4" t="s">
        <v>2210</v>
      </c>
      <c r="B10" s="5" t="s">
        <v>979</v>
      </c>
      <c r="C10" s="5" t="s">
        <v>979</v>
      </c>
      <c r="D10" s="5" t="s">
        <v>818</v>
      </c>
      <c r="E10" s="12"/>
      <c r="F10" s="6"/>
      <c r="G10" s="12"/>
      <c r="H10" s="12"/>
      <c r="I10" s="12"/>
      <c r="J10" s="13">
        <v>-2243360</v>
      </c>
      <c r="K10" s="6"/>
      <c r="L10" s="6"/>
      <c r="M10" s="12"/>
      <c r="N10" s="12"/>
      <c r="O10" s="6"/>
    </row>
    <row r="11" spans="1:15" ht="14.45" x14ac:dyDescent="0.3">
      <c r="A11" s="4" t="s">
        <v>1984</v>
      </c>
      <c r="B11" s="5" t="s">
        <v>979</v>
      </c>
      <c r="C11" s="5" t="s">
        <v>979</v>
      </c>
      <c r="D11" s="5" t="s">
        <v>832</v>
      </c>
      <c r="E11" s="12"/>
      <c r="F11" s="6"/>
      <c r="G11" s="6"/>
      <c r="H11" s="12"/>
      <c r="I11" s="6"/>
      <c r="J11" s="13">
        <v>-300000</v>
      </c>
      <c r="K11" s="6"/>
      <c r="L11" s="6"/>
      <c r="M11" s="6"/>
      <c r="N11" s="6"/>
      <c r="O11" s="6"/>
    </row>
    <row r="12" spans="1:15" ht="14.45" x14ac:dyDescent="0.3">
      <c r="A12" s="4" t="s">
        <v>2294</v>
      </c>
      <c r="B12" s="5" t="s">
        <v>979</v>
      </c>
      <c r="C12" s="5" t="s">
        <v>979</v>
      </c>
      <c r="D12" s="5" t="s">
        <v>315</v>
      </c>
      <c r="E12" s="13">
        <v>45580</v>
      </c>
      <c r="F12" s="6"/>
      <c r="G12" s="12"/>
      <c r="H12" s="13">
        <v>130</v>
      </c>
      <c r="I12" s="7">
        <v>15800</v>
      </c>
      <c r="J12" s="6"/>
      <c r="K12" s="6"/>
      <c r="L12" s="6"/>
      <c r="M12" s="6"/>
      <c r="N12" s="13">
        <v>-17550</v>
      </c>
      <c r="O12" s="6"/>
    </row>
    <row r="13" spans="1:15" ht="14.45" x14ac:dyDescent="0.3">
      <c r="A13" s="4" t="s">
        <v>2187</v>
      </c>
      <c r="B13" s="5" t="s">
        <v>979</v>
      </c>
      <c r="C13" s="5" t="s">
        <v>979</v>
      </c>
      <c r="D13" s="5" t="s">
        <v>811</v>
      </c>
      <c r="E13" s="13">
        <v>447520</v>
      </c>
      <c r="F13" s="6"/>
      <c r="G13" s="12"/>
      <c r="H13" s="13">
        <v>4270</v>
      </c>
      <c r="I13" s="6"/>
      <c r="J13" s="6"/>
      <c r="K13" s="6"/>
      <c r="L13" s="6"/>
      <c r="M13" s="12"/>
      <c r="N13" s="13">
        <v>-260000</v>
      </c>
      <c r="O13" s="6"/>
    </row>
    <row r="14" spans="1:15" ht="14.45" x14ac:dyDescent="0.3">
      <c r="A14" s="4" t="s">
        <v>2211</v>
      </c>
      <c r="B14" s="5" t="s">
        <v>979</v>
      </c>
      <c r="C14" s="5" t="s">
        <v>979</v>
      </c>
      <c r="D14" s="5" t="s">
        <v>971</v>
      </c>
      <c r="E14" s="6"/>
      <c r="F14" s="6"/>
      <c r="G14" s="6"/>
      <c r="H14" s="6"/>
      <c r="I14" s="13">
        <v>542000</v>
      </c>
      <c r="J14" s="6"/>
      <c r="K14" s="6"/>
      <c r="L14" s="6"/>
      <c r="M14" s="6"/>
      <c r="N14" s="7">
        <v>-542000</v>
      </c>
      <c r="O14" s="6"/>
    </row>
    <row r="15" spans="1:15" ht="14.45" x14ac:dyDescent="0.3">
      <c r="A15" s="4" t="s">
        <v>2018</v>
      </c>
      <c r="B15" s="5" t="s">
        <v>979</v>
      </c>
      <c r="C15" s="5" t="s">
        <v>979</v>
      </c>
      <c r="D15" s="5" t="s">
        <v>850</v>
      </c>
      <c r="E15" s="13">
        <v>31330</v>
      </c>
      <c r="F15" s="6"/>
      <c r="G15" s="7">
        <v>1500</v>
      </c>
      <c r="H15" s="13">
        <v>270</v>
      </c>
      <c r="I15" s="7">
        <v>1450</v>
      </c>
      <c r="J15" s="13">
        <v>201950</v>
      </c>
      <c r="K15" s="13">
        <v>1080</v>
      </c>
      <c r="L15" s="6"/>
      <c r="M15" s="6"/>
      <c r="N15" s="7">
        <v>-230000</v>
      </c>
      <c r="O15" s="6"/>
    </row>
    <row r="16" spans="1:15" ht="14.45" x14ac:dyDescent="0.3">
      <c r="A16" s="4" t="s">
        <v>2254</v>
      </c>
      <c r="B16" s="5" t="s">
        <v>979</v>
      </c>
      <c r="C16" s="5" t="s">
        <v>979</v>
      </c>
      <c r="D16" s="5" t="s">
        <v>305</v>
      </c>
      <c r="E16" s="13">
        <v>635330</v>
      </c>
      <c r="F16" s="13">
        <v>1540</v>
      </c>
      <c r="G16" s="6"/>
      <c r="H16" s="13">
        <v>27740</v>
      </c>
      <c r="I16" s="13">
        <v>9200</v>
      </c>
      <c r="J16" s="6"/>
      <c r="K16" s="6"/>
      <c r="L16" s="6"/>
      <c r="M16" s="6"/>
      <c r="N16" s="7">
        <v>-643180</v>
      </c>
      <c r="O16" s="6"/>
    </row>
    <row r="17" spans="1:15" ht="14.45" x14ac:dyDescent="0.3">
      <c r="A17" s="4" t="s">
        <v>3032</v>
      </c>
      <c r="B17" s="5" t="s">
        <v>979</v>
      </c>
      <c r="C17" s="5" t="s">
        <v>979</v>
      </c>
      <c r="D17" s="5" t="s">
        <v>303</v>
      </c>
      <c r="E17" s="13">
        <v>273880</v>
      </c>
      <c r="F17" s="13">
        <v>50</v>
      </c>
      <c r="G17" s="12"/>
      <c r="H17" s="13">
        <v>1850</v>
      </c>
      <c r="I17" s="13">
        <v>2090</v>
      </c>
      <c r="J17" s="6"/>
      <c r="K17" s="6"/>
      <c r="L17" s="6"/>
      <c r="M17" s="12"/>
      <c r="N17" s="13">
        <v>-85500</v>
      </c>
      <c r="O17" s="6"/>
    </row>
    <row r="18" spans="1:15" ht="14.45" x14ac:dyDescent="0.3">
      <c r="A18" s="4" t="s">
        <v>4736</v>
      </c>
      <c r="B18" s="5" t="s">
        <v>979</v>
      </c>
      <c r="C18" s="5" t="s">
        <v>979</v>
      </c>
      <c r="D18" s="5" t="s">
        <v>848</v>
      </c>
      <c r="E18" s="7">
        <v>62920</v>
      </c>
      <c r="F18" s="6"/>
      <c r="G18" s="12"/>
      <c r="H18" s="13">
        <v>130</v>
      </c>
      <c r="I18" s="6"/>
      <c r="J18" s="6"/>
      <c r="K18" s="13">
        <v>1000</v>
      </c>
      <c r="L18" s="6"/>
      <c r="M18" s="12"/>
      <c r="N18" s="6"/>
      <c r="O18" s="6"/>
    </row>
    <row r="19" spans="1:15" ht="14.45" x14ac:dyDescent="0.3">
      <c r="A19" s="4" t="s">
        <v>3609</v>
      </c>
      <c r="B19" s="5" t="s">
        <v>979</v>
      </c>
      <c r="C19" s="5" t="s">
        <v>979</v>
      </c>
      <c r="D19" s="5" t="s">
        <v>858</v>
      </c>
      <c r="E19" s="6"/>
      <c r="F19" s="6"/>
      <c r="G19" s="12"/>
      <c r="H19" s="6"/>
      <c r="I19" s="6"/>
      <c r="J19" s="13">
        <v>1901165</v>
      </c>
      <c r="K19" s="6"/>
      <c r="L19" s="6"/>
      <c r="M19" s="6"/>
      <c r="N19" s="13">
        <v>-1565670</v>
      </c>
      <c r="O19" s="6"/>
    </row>
    <row r="20" spans="1:15" ht="14.45" x14ac:dyDescent="0.3">
      <c r="A20" s="4" t="s">
        <v>1981</v>
      </c>
      <c r="B20" s="5" t="s">
        <v>979</v>
      </c>
      <c r="C20" s="5" t="s">
        <v>979</v>
      </c>
      <c r="D20" s="5" t="s">
        <v>831</v>
      </c>
      <c r="E20" s="13">
        <v>254680</v>
      </c>
      <c r="F20" s="6"/>
      <c r="G20" s="7">
        <v>50</v>
      </c>
      <c r="H20" s="13">
        <v>11200</v>
      </c>
      <c r="I20" s="13">
        <v>490</v>
      </c>
      <c r="J20" s="6"/>
      <c r="K20" s="6"/>
      <c r="L20" s="6"/>
      <c r="M20" s="12"/>
      <c r="N20" s="6"/>
      <c r="O20" s="6"/>
    </row>
    <row r="21" spans="1:15" ht="14.45" x14ac:dyDescent="0.3">
      <c r="A21" s="4" t="s">
        <v>1980</v>
      </c>
      <c r="B21" s="5" t="s">
        <v>979</v>
      </c>
      <c r="C21" s="5" t="s">
        <v>979</v>
      </c>
      <c r="D21" s="5" t="s">
        <v>830</v>
      </c>
      <c r="E21" s="13">
        <v>827650</v>
      </c>
      <c r="F21" s="13">
        <v>250</v>
      </c>
      <c r="G21" s="12"/>
      <c r="H21" s="7">
        <v>24300</v>
      </c>
      <c r="I21" s="7">
        <v>7850</v>
      </c>
      <c r="J21" s="6"/>
      <c r="K21" s="6"/>
      <c r="L21" s="6"/>
      <c r="M21" s="12"/>
      <c r="N21" s="7">
        <v>-338530</v>
      </c>
      <c r="O21" s="6"/>
    </row>
    <row r="22" spans="1:15" ht="14.45" x14ac:dyDescent="0.3">
      <c r="A22" s="4" t="s">
        <v>1975</v>
      </c>
      <c r="B22" s="5" t="s">
        <v>979</v>
      </c>
      <c r="C22" s="5" t="s">
        <v>979</v>
      </c>
      <c r="D22" s="5" t="s">
        <v>827</v>
      </c>
      <c r="E22" s="7">
        <v>474320</v>
      </c>
      <c r="F22" s="6"/>
      <c r="G22" s="12"/>
      <c r="H22" s="13">
        <v>990</v>
      </c>
      <c r="I22" s="12"/>
      <c r="J22" s="6"/>
      <c r="K22" s="6"/>
      <c r="L22" s="6"/>
      <c r="M22" s="12"/>
      <c r="N22" s="13">
        <v>-54420</v>
      </c>
      <c r="O22" s="6"/>
    </row>
    <row r="23" spans="1:15" ht="14.45" x14ac:dyDescent="0.3">
      <c r="A23" s="4" t="s">
        <v>2261</v>
      </c>
      <c r="B23" s="5" t="s">
        <v>979</v>
      </c>
      <c r="C23" s="5" t="s">
        <v>979</v>
      </c>
      <c r="D23" s="5" t="s">
        <v>310</v>
      </c>
      <c r="E23" s="7">
        <v>105300</v>
      </c>
      <c r="F23" s="6"/>
      <c r="G23" s="12"/>
      <c r="H23" s="7">
        <v>7250</v>
      </c>
      <c r="I23" s="7">
        <v>2230</v>
      </c>
      <c r="J23" s="6"/>
      <c r="K23" s="6"/>
      <c r="L23" s="6"/>
      <c r="M23" s="6"/>
      <c r="N23" s="12"/>
      <c r="O23" s="6"/>
    </row>
    <row r="24" spans="1:15" ht="14.45" x14ac:dyDescent="0.3">
      <c r="A24" s="4" t="s">
        <v>2295</v>
      </c>
      <c r="B24" s="5" t="s">
        <v>979</v>
      </c>
      <c r="C24" s="5" t="s">
        <v>979</v>
      </c>
      <c r="D24" s="5" t="s">
        <v>316</v>
      </c>
      <c r="E24" s="7">
        <v>57070</v>
      </c>
      <c r="F24" s="6"/>
      <c r="G24" s="6"/>
      <c r="H24" s="13">
        <v>15850</v>
      </c>
      <c r="I24" s="7">
        <v>2910</v>
      </c>
      <c r="J24" s="6"/>
      <c r="K24" s="6"/>
      <c r="L24" s="6"/>
      <c r="M24" s="6"/>
      <c r="N24" s="7">
        <v>-10280</v>
      </c>
      <c r="O24" s="6"/>
    </row>
    <row r="25" spans="1:15" ht="14.45" x14ac:dyDescent="0.3">
      <c r="A25" s="4" t="s">
        <v>2325</v>
      </c>
      <c r="B25" s="5" t="s">
        <v>979</v>
      </c>
      <c r="C25" s="5" t="s">
        <v>979</v>
      </c>
      <c r="D25" s="5" t="s">
        <v>327</v>
      </c>
      <c r="E25" s="6"/>
      <c r="F25" s="6"/>
      <c r="G25" s="12"/>
      <c r="H25" s="6"/>
      <c r="I25" s="13">
        <v>0</v>
      </c>
      <c r="J25" s="6"/>
      <c r="K25" s="6"/>
      <c r="L25" s="6"/>
      <c r="M25" s="6"/>
      <c r="N25" s="6"/>
      <c r="O25" s="6"/>
    </row>
    <row r="26" spans="1:15" ht="14.45" x14ac:dyDescent="0.3">
      <c r="A26" s="4" t="s">
        <v>2212</v>
      </c>
      <c r="B26" s="5" t="s">
        <v>979</v>
      </c>
      <c r="C26" s="5" t="s">
        <v>979</v>
      </c>
      <c r="D26" s="5" t="s">
        <v>819</v>
      </c>
      <c r="E26" s="12"/>
      <c r="F26" s="6"/>
      <c r="G26" s="6"/>
      <c r="H26" s="12"/>
      <c r="I26" s="12"/>
      <c r="J26" s="12"/>
      <c r="K26" s="6"/>
      <c r="L26" s="6"/>
      <c r="M26" s="6"/>
      <c r="N26" s="7">
        <v>-4095490</v>
      </c>
      <c r="O26" s="6"/>
    </row>
    <row r="27" spans="1:15" ht="14.45" x14ac:dyDescent="0.3">
      <c r="A27" s="4" t="s">
        <v>2233</v>
      </c>
      <c r="B27" s="5" t="s">
        <v>979</v>
      </c>
      <c r="C27" s="5" t="s">
        <v>979</v>
      </c>
      <c r="D27" s="5" t="s">
        <v>299</v>
      </c>
      <c r="E27" s="7">
        <v>768230</v>
      </c>
      <c r="F27" s="6"/>
      <c r="G27" s="7">
        <v>54720</v>
      </c>
      <c r="H27" s="7">
        <v>1160</v>
      </c>
      <c r="I27" s="7">
        <v>62450</v>
      </c>
      <c r="J27" s="6"/>
      <c r="K27" s="6"/>
      <c r="L27" s="6"/>
      <c r="M27" s="13">
        <v>60290</v>
      </c>
      <c r="N27" s="7">
        <v>-392120</v>
      </c>
      <c r="O27" s="6"/>
    </row>
    <row r="28" spans="1:15" ht="14.45" x14ac:dyDescent="0.3">
      <c r="A28" s="4" t="s">
        <v>2297</v>
      </c>
      <c r="B28" s="5" t="s">
        <v>979</v>
      </c>
      <c r="C28" s="5" t="s">
        <v>979</v>
      </c>
      <c r="D28" s="5" t="s">
        <v>318</v>
      </c>
      <c r="E28" s="7">
        <v>69060</v>
      </c>
      <c r="F28" s="6"/>
      <c r="G28" s="6"/>
      <c r="H28" s="7">
        <v>1570</v>
      </c>
      <c r="I28" s="7">
        <v>37550</v>
      </c>
      <c r="J28" s="6"/>
      <c r="K28" s="6"/>
      <c r="L28" s="6"/>
      <c r="M28" s="6"/>
      <c r="N28" s="13">
        <v>-78300</v>
      </c>
      <c r="O28" s="6"/>
    </row>
    <row r="29" spans="1:15" ht="14.45" x14ac:dyDescent="0.3">
      <c r="A29" s="4" t="s">
        <v>2009</v>
      </c>
      <c r="B29" s="5" t="s">
        <v>979</v>
      </c>
      <c r="C29" s="5" t="s">
        <v>979</v>
      </c>
      <c r="D29" s="5" t="s">
        <v>846</v>
      </c>
      <c r="E29" s="7">
        <v>351520</v>
      </c>
      <c r="F29" s="6"/>
      <c r="G29" s="6"/>
      <c r="H29" s="7">
        <v>3570</v>
      </c>
      <c r="I29" s="7">
        <v>251290</v>
      </c>
      <c r="J29" s="6"/>
      <c r="K29" s="6"/>
      <c r="L29" s="6"/>
      <c r="M29" s="6"/>
      <c r="N29" s="7">
        <v>-608980</v>
      </c>
      <c r="O29" s="6"/>
    </row>
    <row r="30" spans="1:15" ht="14.45" x14ac:dyDescent="0.3">
      <c r="A30" s="4" t="s">
        <v>2326</v>
      </c>
      <c r="B30" s="5" t="s">
        <v>979</v>
      </c>
      <c r="C30" s="5" t="s">
        <v>979</v>
      </c>
      <c r="D30" s="5" t="s">
        <v>328</v>
      </c>
      <c r="E30" s="12"/>
      <c r="F30" s="6"/>
      <c r="G30" s="6"/>
      <c r="H30" s="12"/>
      <c r="I30" s="12"/>
      <c r="J30" s="6"/>
      <c r="K30" s="6"/>
      <c r="L30" s="6"/>
      <c r="M30" s="13">
        <v>63050</v>
      </c>
      <c r="N30" s="12"/>
      <c r="O30" s="6"/>
    </row>
    <row r="31" spans="1:15" ht="14.45" x14ac:dyDescent="0.3">
      <c r="A31" s="4" t="s">
        <v>1974</v>
      </c>
      <c r="B31" s="5" t="s">
        <v>979</v>
      </c>
      <c r="C31" s="5" t="s">
        <v>979</v>
      </c>
      <c r="D31" s="5" t="s">
        <v>826</v>
      </c>
      <c r="E31" s="7">
        <v>187550</v>
      </c>
      <c r="F31" s="6"/>
      <c r="G31" s="6"/>
      <c r="H31" s="7">
        <v>960</v>
      </c>
      <c r="I31" s="7">
        <v>3810</v>
      </c>
      <c r="J31" s="6"/>
      <c r="K31" s="6"/>
      <c r="L31" s="6"/>
      <c r="M31" s="6"/>
      <c r="N31" s="6"/>
      <c r="O31" s="6"/>
    </row>
    <row r="32" spans="1:15" ht="14.45" x14ac:dyDescent="0.3">
      <c r="A32" s="4" t="s">
        <v>2311</v>
      </c>
      <c r="B32" s="5" t="s">
        <v>979</v>
      </c>
      <c r="C32" s="5" t="s">
        <v>979</v>
      </c>
      <c r="D32" s="5" t="s">
        <v>324</v>
      </c>
      <c r="E32" s="13">
        <v>370340</v>
      </c>
      <c r="F32" s="6"/>
      <c r="G32" s="13">
        <v>21010</v>
      </c>
      <c r="H32" s="13">
        <v>5690</v>
      </c>
      <c r="I32" s="13">
        <v>30940</v>
      </c>
      <c r="J32" s="12"/>
      <c r="K32" s="6"/>
      <c r="L32" s="6"/>
      <c r="M32" s="13">
        <v>41490</v>
      </c>
      <c r="N32" s="13">
        <v>-239780</v>
      </c>
      <c r="O32" s="6"/>
    </row>
    <row r="33" spans="1:15" ht="14.45" x14ac:dyDescent="0.3">
      <c r="A33" s="4" t="s">
        <v>2231</v>
      </c>
      <c r="B33" s="5" t="s">
        <v>979</v>
      </c>
      <c r="C33" s="5" t="s">
        <v>979</v>
      </c>
      <c r="D33" s="5" t="s">
        <v>298</v>
      </c>
      <c r="E33" s="13">
        <v>231990</v>
      </c>
      <c r="F33" s="6"/>
      <c r="G33" s="13">
        <v>82270</v>
      </c>
      <c r="H33" s="13">
        <v>9240</v>
      </c>
      <c r="I33" s="13">
        <v>105970</v>
      </c>
      <c r="J33" s="12"/>
      <c r="K33" s="6"/>
      <c r="L33" s="6"/>
      <c r="M33" s="6"/>
      <c r="N33" s="13">
        <v>-417590</v>
      </c>
      <c r="O33" s="6"/>
    </row>
    <row r="34" spans="1:15" ht="14.45" x14ac:dyDescent="0.3">
      <c r="A34" s="4" t="s">
        <v>2236</v>
      </c>
      <c r="B34" s="5" t="s">
        <v>979</v>
      </c>
      <c r="C34" s="5" t="s">
        <v>979</v>
      </c>
      <c r="D34" s="5" t="s">
        <v>300</v>
      </c>
      <c r="E34" s="12"/>
      <c r="F34" s="6"/>
      <c r="G34" s="13">
        <v>1430</v>
      </c>
      <c r="H34" s="12"/>
      <c r="I34" s="12"/>
      <c r="J34" s="6"/>
      <c r="K34" s="6"/>
      <c r="L34" s="6"/>
      <c r="M34" s="6"/>
      <c r="N34" s="12"/>
      <c r="O34" s="6"/>
    </row>
    <row r="35" spans="1:15" ht="14.45" x14ac:dyDescent="0.3">
      <c r="A35" s="4" t="s">
        <v>3624</v>
      </c>
      <c r="B35" s="5" t="s">
        <v>979</v>
      </c>
      <c r="C35" s="5" t="s">
        <v>979</v>
      </c>
      <c r="D35" s="5" t="s">
        <v>838</v>
      </c>
      <c r="E35" s="12"/>
      <c r="F35" s="6"/>
      <c r="G35" s="6"/>
      <c r="H35" s="12"/>
      <c r="I35" s="6"/>
      <c r="J35" s="13">
        <v>60320</v>
      </c>
      <c r="K35" s="6"/>
      <c r="L35" s="6"/>
      <c r="M35" s="6"/>
      <c r="N35" s="12"/>
      <c r="O35" s="6"/>
    </row>
    <row r="36" spans="1:15" ht="14.45" x14ac:dyDescent="0.3">
      <c r="A36" s="4" t="s">
        <v>4440</v>
      </c>
      <c r="B36" s="5" t="s">
        <v>979</v>
      </c>
      <c r="C36" s="5" t="s">
        <v>979</v>
      </c>
      <c r="D36" s="5" t="s">
        <v>839</v>
      </c>
      <c r="E36" s="6"/>
      <c r="F36" s="6"/>
      <c r="G36" s="6"/>
      <c r="H36" s="6"/>
      <c r="I36" s="12"/>
      <c r="J36" s="13">
        <v>2157530</v>
      </c>
      <c r="K36" s="6"/>
      <c r="L36" s="6"/>
      <c r="M36" s="6"/>
      <c r="N36" s="12"/>
      <c r="O36" s="6"/>
    </row>
    <row r="37" spans="1:15" ht="14.45" x14ac:dyDescent="0.3">
      <c r="A37" s="4" t="s">
        <v>2309</v>
      </c>
      <c r="B37" s="5" t="s">
        <v>979</v>
      </c>
      <c r="C37" s="5" t="s">
        <v>979</v>
      </c>
      <c r="D37" s="5" t="s">
        <v>322</v>
      </c>
      <c r="E37" s="7">
        <v>50410</v>
      </c>
      <c r="F37" s="6"/>
      <c r="G37" s="7">
        <v>1920</v>
      </c>
      <c r="H37" s="7">
        <v>1430</v>
      </c>
      <c r="I37" s="7">
        <v>10520</v>
      </c>
      <c r="J37" s="12"/>
      <c r="K37" s="12"/>
      <c r="L37" s="6"/>
      <c r="M37" s="6"/>
      <c r="N37" s="12"/>
      <c r="O37" s="6"/>
    </row>
    <row r="38" spans="1:15" ht="14.45" x14ac:dyDescent="0.3">
      <c r="A38" s="4" t="s">
        <v>1976</v>
      </c>
      <c r="B38" s="5" t="s">
        <v>979</v>
      </c>
      <c r="C38" s="5" t="s">
        <v>979</v>
      </c>
      <c r="D38" s="5" t="s">
        <v>828</v>
      </c>
      <c r="E38" s="12"/>
      <c r="F38" s="12"/>
      <c r="G38" s="6"/>
      <c r="H38" s="12"/>
      <c r="I38" s="7">
        <v>358570</v>
      </c>
      <c r="J38" s="6"/>
      <c r="K38" s="6"/>
      <c r="L38" s="6"/>
      <c r="M38" s="6"/>
      <c r="N38" s="7">
        <v>-358570</v>
      </c>
      <c r="O38" s="6"/>
    </row>
    <row r="39" spans="1:15" ht="14.45" x14ac:dyDescent="0.3">
      <c r="A39" s="4" t="s">
        <v>2296</v>
      </c>
      <c r="B39" s="5" t="s">
        <v>979</v>
      </c>
      <c r="C39" s="5" t="s">
        <v>979</v>
      </c>
      <c r="D39" s="5" t="s">
        <v>317</v>
      </c>
      <c r="E39" s="7">
        <v>276760</v>
      </c>
      <c r="F39" s="7">
        <v>30</v>
      </c>
      <c r="G39" s="13">
        <v>7640</v>
      </c>
      <c r="H39" s="7">
        <v>13640</v>
      </c>
      <c r="I39" s="7">
        <v>680</v>
      </c>
      <c r="J39" s="6"/>
      <c r="K39" s="6"/>
      <c r="L39" s="6"/>
      <c r="M39" s="6"/>
      <c r="N39" s="12"/>
      <c r="O39" s="6"/>
    </row>
    <row r="40" spans="1:15" ht="14.45" x14ac:dyDescent="0.3">
      <c r="A40" s="4" t="s">
        <v>1969</v>
      </c>
      <c r="B40" s="5" t="s">
        <v>979</v>
      </c>
      <c r="C40" s="5" t="s">
        <v>979</v>
      </c>
      <c r="D40" s="5" t="s">
        <v>823</v>
      </c>
      <c r="E40" s="7">
        <v>246370</v>
      </c>
      <c r="F40" s="6"/>
      <c r="G40" s="6"/>
      <c r="H40" s="7">
        <v>2620</v>
      </c>
      <c r="I40" s="6"/>
      <c r="J40" s="6"/>
      <c r="K40" s="12"/>
      <c r="L40" s="6"/>
      <c r="M40" s="6"/>
      <c r="N40" s="6"/>
      <c r="O40" s="6"/>
    </row>
    <row r="41" spans="1:15" ht="14.45" x14ac:dyDescent="0.3">
      <c r="A41" s="4" t="s">
        <v>2268</v>
      </c>
      <c r="B41" s="5" t="s">
        <v>979</v>
      </c>
      <c r="C41" s="5" t="s">
        <v>979</v>
      </c>
      <c r="D41" s="5" t="s">
        <v>312</v>
      </c>
      <c r="E41" s="13">
        <v>2207660</v>
      </c>
      <c r="F41" s="13">
        <v>2650</v>
      </c>
      <c r="G41" s="13">
        <v>112570</v>
      </c>
      <c r="H41" s="13">
        <v>616900</v>
      </c>
      <c r="I41" s="13">
        <v>61860</v>
      </c>
      <c r="J41" s="12"/>
      <c r="K41" s="6"/>
      <c r="L41" s="6"/>
      <c r="M41" s="13">
        <v>219640</v>
      </c>
      <c r="N41" s="7">
        <v>-1001160</v>
      </c>
      <c r="O41" s="6"/>
    </row>
    <row r="42" spans="1:15" x14ac:dyDescent="0.25">
      <c r="A42" s="4" t="s">
        <v>4328</v>
      </c>
      <c r="B42" s="5" t="s">
        <v>979</v>
      </c>
      <c r="C42" s="5" t="s">
        <v>979</v>
      </c>
      <c r="D42" s="5" t="s">
        <v>862</v>
      </c>
      <c r="E42" s="12"/>
      <c r="F42" s="6"/>
      <c r="G42" s="7">
        <v>90</v>
      </c>
      <c r="H42" s="12"/>
      <c r="I42" s="7">
        <v>64000</v>
      </c>
      <c r="J42" s="13">
        <v>689870</v>
      </c>
      <c r="K42" s="6"/>
      <c r="L42" s="6"/>
      <c r="M42" s="6"/>
      <c r="N42" s="13">
        <v>-443000</v>
      </c>
      <c r="O42" s="6"/>
    </row>
    <row r="43" spans="1:15" x14ac:dyDescent="0.25">
      <c r="A43" s="4" t="s">
        <v>2021</v>
      </c>
      <c r="B43" s="5" t="s">
        <v>979</v>
      </c>
      <c r="C43" s="5" t="s">
        <v>979</v>
      </c>
      <c r="D43" s="5" t="s">
        <v>853</v>
      </c>
      <c r="E43" s="12"/>
      <c r="F43" s="12"/>
      <c r="G43" s="6"/>
      <c r="H43" s="12"/>
      <c r="I43" s="12"/>
      <c r="J43" s="13">
        <v>285230</v>
      </c>
      <c r="K43" s="6"/>
      <c r="L43" s="6"/>
      <c r="M43" s="6"/>
      <c r="N43" s="7">
        <v>-72500</v>
      </c>
      <c r="O43" s="6"/>
    </row>
    <row r="44" spans="1:15" x14ac:dyDescent="0.25">
      <c r="A44" s="4" t="s">
        <v>4860</v>
      </c>
      <c r="B44" s="5" t="s">
        <v>979</v>
      </c>
      <c r="C44" s="5" t="s">
        <v>979</v>
      </c>
      <c r="D44" s="5" t="s">
        <v>865</v>
      </c>
      <c r="E44" s="12"/>
      <c r="F44" s="6"/>
      <c r="G44" s="6"/>
      <c r="H44" s="12"/>
      <c r="I44" s="6"/>
      <c r="J44" s="13">
        <v>-308500</v>
      </c>
      <c r="K44" s="6"/>
      <c r="L44" s="6"/>
      <c r="M44" s="6"/>
      <c r="N44" s="12"/>
      <c r="O44" s="6"/>
    </row>
    <row r="45" spans="1:15" x14ac:dyDescent="0.25">
      <c r="A45" s="4" t="s">
        <v>2304</v>
      </c>
      <c r="B45" s="5" t="s">
        <v>979</v>
      </c>
      <c r="C45" s="5" t="s">
        <v>979</v>
      </c>
      <c r="D45" s="5" t="s">
        <v>319</v>
      </c>
      <c r="E45" s="12"/>
      <c r="F45" s="6"/>
      <c r="G45" s="6"/>
      <c r="H45" s="7">
        <v>264510</v>
      </c>
      <c r="I45" s="12"/>
      <c r="J45" s="6"/>
      <c r="K45" s="6"/>
      <c r="L45" s="6"/>
      <c r="M45" s="6"/>
      <c r="N45" s="13">
        <v>-42650</v>
      </c>
      <c r="O45" s="6"/>
    </row>
    <row r="46" spans="1:15" x14ac:dyDescent="0.25">
      <c r="A46" s="4" t="s">
        <v>2007</v>
      </c>
      <c r="B46" s="5" t="s">
        <v>979</v>
      </c>
      <c r="C46" s="5" t="s">
        <v>979</v>
      </c>
      <c r="D46" s="5" t="s">
        <v>844</v>
      </c>
      <c r="E46" s="7">
        <v>338980</v>
      </c>
      <c r="F46" s="6"/>
      <c r="G46" s="13">
        <v>25440</v>
      </c>
      <c r="H46" s="7">
        <v>470</v>
      </c>
      <c r="I46" s="7">
        <v>25920</v>
      </c>
      <c r="J46" s="6"/>
      <c r="K46" s="6"/>
      <c r="L46" s="6"/>
      <c r="M46" s="6"/>
      <c r="N46" s="12"/>
      <c r="O46" s="6"/>
    </row>
    <row r="47" spans="1:15" x14ac:dyDescent="0.25">
      <c r="A47" s="4" t="s">
        <v>2255</v>
      </c>
      <c r="B47" s="5" t="s">
        <v>979</v>
      </c>
      <c r="C47" s="5" t="s">
        <v>979</v>
      </c>
      <c r="D47" s="5" t="s">
        <v>306</v>
      </c>
      <c r="E47" s="13">
        <v>370030</v>
      </c>
      <c r="F47" s="13">
        <v>1180</v>
      </c>
      <c r="G47" s="6"/>
      <c r="H47" s="13">
        <v>27760</v>
      </c>
      <c r="I47" s="7">
        <v>5570</v>
      </c>
      <c r="J47" s="6"/>
      <c r="K47" s="6"/>
      <c r="L47" s="6"/>
      <c r="M47" s="6"/>
      <c r="N47" s="13">
        <v>-386230</v>
      </c>
      <c r="O47" s="6"/>
    </row>
    <row r="48" spans="1:15" x14ac:dyDescent="0.25">
      <c r="A48" s="4" t="s">
        <v>2185</v>
      </c>
      <c r="B48" s="5" t="s">
        <v>979</v>
      </c>
      <c r="C48" s="5" t="s">
        <v>979</v>
      </c>
      <c r="D48" s="5" t="s">
        <v>809</v>
      </c>
      <c r="E48" s="13">
        <v>285530</v>
      </c>
      <c r="F48" s="6"/>
      <c r="G48" s="6"/>
      <c r="H48" s="13">
        <v>7760</v>
      </c>
      <c r="I48" s="13">
        <v>180</v>
      </c>
      <c r="J48" s="13">
        <v>31370</v>
      </c>
      <c r="K48" s="6"/>
      <c r="L48" s="6"/>
      <c r="M48" s="6"/>
      <c r="N48" s="7">
        <v>-36690</v>
      </c>
      <c r="O48" s="6"/>
    </row>
    <row r="49" spans="1:15" x14ac:dyDescent="0.25">
      <c r="A49" s="4" t="s">
        <v>2308</v>
      </c>
      <c r="B49" s="5" t="s">
        <v>979</v>
      </c>
      <c r="C49" s="5" t="s">
        <v>979</v>
      </c>
      <c r="D49" s="5" t="s">
        <v>321</v>
      </c>
      <c r="E49" s="7">
        <v>186140</v>
      </c>
      <c r="F49" s="6"/>
      <c r="G49" s="7">
        <v>19060</v>
      </c>
      <c r="H49" s="12"/>
      <c r="I49" s="12"/>
      <c r="J49" s="6"/>
      <c r="K49" s="6"/>
      <c r="L49" s="6"/>
      <c r="M49" s="7">
        <v>46490</v>
      </c>
      <c r="N49" s="7">
        <v>-57580</v>
      </c>
      <c r="O49" s="6"/>
    </row>
    <row r="50" spans="1:15" x14ac:dyDescent="0.25">
      <c r="A50" s="4" t="s">
        <v>2192</v>
      </c>
      <c r="B50" s="5" t="s">
        <v>979</v>
      </c>
      <c r="C50" s="5" t="s">
        <v>979</v>
      </c>
      <c r="D50" s="5" t="s">
        <v>968</v>
      </c>
      <c r="E50" s="7">
        <v>237010</v>
      </c>
      <c r="F50" s="6"/>
      <c r="G50" s="6"/>
      <c r="H50" s="12"/>
      <c r="I50" s="12"/>
      <c r="J50" s="6"/>
      <c r="K50" s="6"/>
      <c r="L50" s="6"/>
      <c r="M50" s="6"/>
      <c r="N50" s="12"/>
      <c r="O50" s="6"/>
    </row>
    <row r="51" spans="1:15" x14ac:dyDescent="0.25">
      <c r="A51" s="4" t="s">
        <v>3578</v>
      </c>
      <c r="B51" s="5" t="s">
        <v>979</v>
      </c>
      <c r="C51" s="5" t="s">
        <v>979</v>
      </c>
      <c r="D51" s="5" t="s">
        <v>863</v>
      </c>
      <c r="E51" s="12"/>
      <c r="F51" s="6"/>
      <c r="G51" s="6"/>
      <c r="H51" s="12"/>
      <c r="I51" s="7">
        <v>25410</v>
      </c>
      <c r="J51" s="13">
        <v>203620</v>
      </c>
      <c r="K51" s="13">
        <v>14440</v>
      </c>
      <c r="L51" s="6"/>
      <c r="M51" s="6"/>
      <c r="N51" s="12"/>
      <c r="O51" s="6"/>
    </row>
    <row r="52" spans="1:15" x14ac:dyDescent="0.25">
      <c r="A52" s="4" t="s">
        <v>2024</v>
      </c>
      <c r="B52" s="5" t="s">
        <v>979</v>
      </c>
      <c r="C52" s="5" t="s">
        <v>979</v>
      </c>
      <c r="D52" s="5" t="s">
        <v>856</v>
      </c>
      <c r="E52" s="6"/>
      <c r="F52" s="6"/>
      <c r="G52" s="6"/>
      <c r="H52" s="6"/>
      <c r="I52" s="6"/>
      <c r="J52" s="13">
        <v>526280</v>
      </c>
      <c r="K52" s="6"/>
      <c r="L52" s="6"/>
      <c r="M52" s="12"/>
      <c r="N52" s="13">
        <v>-113650</v>
      </c>
      <c r="O52" s="6"/>
    </row>
    <row r="53" spans="1:15" x14ac:dyDescent="0.25">
      <c r="A53" s="4" t="s">
        <v>3615</v>
      </c>
      <c r="B53" s="5" t="s">
        <v>979</v>
      </c>
      <c r="C53" s="5" t="s">
        <v>979</v>
      </c>
      <c r="D53" s="5" t="s">
        <v>859</v>
      </c>
      <c r="E53" s="12"/>
      <c r="F53" s="6"/>
      <c r="G53" s="6"/>
      <c r="H53" s="12"/>
      <c r="I53" s="12"/>
      <c r="J53" s="13">
        <v>131720</v>
      </c>
      <c r="K53" s="6"/>
      <c r="L53" s="6"/>
      <c r="M53" s="6"/>
      <c r="N53" s="6"/>
      <c r="O53" s="6"/>
    </row>
    <row r="54" spans="1:15" x14ac:dyDescent="0.25">
      <c r="A54" s="4" t="s">
        <v>2249</v>
      </c>
      <c r="B54" s="5" t="s">
        <v>979</v>
      </c>
      <c r="C54" s="5" t="s">
        <v>979</v>
      </c>
      <c r="D54" s="5" t="s">
        <v>301</v>
      </c>
      <c r="E54" s="7">
        <v>273520</v>
      </c>
      <c r="F54" s="13">
        <v>500</v>
      </c>
      <c r="G54" s="12"/>
      <c r="H54" s="7">
        <v>200</v>
      </c>
      <c r="I54" s="7">
        <v>2580</v>
      </c>
      <c r="J54" s="6"/>
      <c r="K54" s="6"/>
      <c r="L54" s="6"/>
      <c r="M54" s="12"/>
      <c r="N54" s="7">
        <v>-85500</v>
      </c>
      <c r="O54" s="6"/>
    </row>
    <row r="55" spans="1:15" x14ac:dyDescent="0.25">
      <c r="A55" s="4" t="s">
        <v>2190</v>
      </c>
      <c r="B55" s="5" t="s">
        <v>979</v>
      </c>
      <c r="C55" s="5" t="s">
        <v>979</v>
      </c>
      <c r="D55" s="5" t="s">
        <v>814</v>
      </c>
      <c r="E55" s="7">
        <v>-32420</v>
      </c>
      <c r="F55" s="6"/>
      <c r="G55" s="12"/>
      <c r="H55" s="12"/>
      <c r="I55" s="12"/>
      <c r="J55" s="6"/>
      <c r="K55" s="6"/>
      <c r="L55" s="6"/>
      <c r="M55" s="6"/>
      <c r="N55" s="12"/>
      <c r="O55" s="6"/>
    </row>
    <row r="56" spans="1:15" x14ac:dyDescent="0.25">
      <c r="A56" s="4" t="s">
        <v>2250</v>
      </c>
      <c r="B56" s="5" t="s">
        <v>979</v>
      </c>
      <c r="C56" s="5" t="s">
        <v>979</v>
      </c>
      <c r="D56" s="5" t="s">
        <v>302</v>
      </c>
      <c r="E56" s="6"/>
      <c r="F56" s="6"/>
      <c r="G56" s="12"/>
      <c r="H56" s="6"/>
      <c r="I56" s="13">
        <v>167860</v>
      </c>
      <c r="J56" s="6"/>
      <c r="K56" s="6"/>
      <c r="L56" s="6"/>
      <c r="M56" s="6"/>
      <c r="N56" s="13">
        <v>-127130</v>
      </c>
      <c r="O56" s="6"/>
    </row>
    <row r="57" spans="1:15" x14ac:dyDescent="0.25">
      <c r="A57" s="4" t="s">
        <v>2183</v>
      </c>
      <c r="B57" s="5" t="s">
        <v>979</v>
      </c>
      <c r="C57" s="5" t="s">
        <v>979</v>
      </c>
      <c r="D57" s="5" t="s">
        <v>807</v>
      </c>
      <c r="E57" s="13">
        <v>608770</v>
      </c>
      <c r="F57" s="6"/>
      <c r="G57" s="6"/>
      <c r="H57" s="13">
        <v>12290</v>
      </c>
      <c r="I57" s="13">
        <v>12070</v>
      </c>
      <c r="J57" s="7">
        <v>20910</v>
      </c>
      <c r="K57" s="6"/>
      <c r="L57" s="6"/>
      <c r="M57" s="6"/>
      <c r="N57" s="6"/>
      <c r="O57" s="6"/>
    </row>
    <row r="58" spans="1:15" x14ac:dyDescent="0.25">
      <c r="A58" s="4" t="s">
        <v>3087</v>
      </c>
      <c r="B58" s="5" t="s">
        <v>979</v>
      </c>
      <c r="C58" s="5" t="s">
        <v>979</v>
      </c>
      <c r="D58" s="5" t="s">
        <v>860</v>
      </c>
      <c r="E58" s="6"/>
      <c r="F58" s="6"/>
      <c r="G58" s="6"/>
      <c r="H58" s="6"/>
      <c r="I58" s="13">
        <v>224150</v>
      </c>
      <c r="J58" s="7">
        <v>2261360</v>
      </c>
      <c r="K58" s="13">
        <v>126140</v>
      </c>
      <c r="L58" s="6"/>
      <c r="M58" s="6"/>
      <c r="N58" s="13">
        <v>-792580</v>
      </c>
      <c r="O58" s="6"/>
    </row>
    <row r="59" spans="1:15" x14ac:dyDescent="0.25">
      <c r="A59" s="4" t="s">
        <v>2182</v>
      </c>
      <c r="B59" s="5" t="s">
        <v>979</v>
      </c>
      <c r="C59" s="5" t="s">
        <v>979</v>
      </c>
      <c r="D59" s="5" t="s">
        <v>806</v>
      </c>
      <c r="E59" s="7">
        <v>307060</v>
      </c>
      <c r="F59" s="6"/>
      <c r="G59" s="7">
        <v>600</v>
      </c>
      <c r="H59" s="7">
        <v>2570</v>
      </c>
      <c r="I59" s="7">
        <v>11380</v>
      </c>
      <c r="J59" s="6"/>
      <c r="K59" s="6"/>
      <c r="L59" s="6"/>
      <c r="M59" s="6"/>
      <c r="N59" s="13">
        <v>-49430</v>
      </c>
      <c r="O59" s="6"/>
    </row>
    <row r="60" spans="1:15" x14ac:dyDescent="0.25">
      <c r="A60" s="4" t="s">
        <v>1979</v>
      </c>
      <c r="B60" s="5" t="s">
        <v>979</v>
      </c>
      <c r="C60" s="5" t="s">
        <v>979</v>
      </c>
      <c r="D60" s="5" t="s">
        <v>829</v>
      </c>
      <c r="E60" s="13">
        <v>242370</v>
      </c>
      <c r="F60" s="6"/>
      <c r="G60" s="13">
        <v>300</v>
      </c>
      <c r="H60" s="13">
        <v>600</v>
      </c>
      <c r="I60" s="7">
        <v>163280</v>
      </c>
      <c r="J60" s="6"/>
      <c r="K60" s="6"/>
      <c r="L60" s="6"/>
      <c r="M60" s="13">
        <v>15590</v>
      </c>
      <c r="N60" s="7">
        <v>-390270</v>
      </c>
      <c r="O60" s="6"/>
    </row>
    <row r="61" spans="1:15" x14ac:dyDescent="0.25">
      <c r="A61" s="4" t="s">
        <v>2260</v>
      </c>
      <c r="B61" s="5" t="s">
        <v>979</v>
      </c>
      <c r="C61" s="5" t="s">
        <v>979</v>
      </c>
      <c r="D61" s="5" t="s">
        <v>309</v>
      </c>
      <c r="E61" s="7">
        <v>368340</v>
      </c>
      <c r="F61" s="7">
        <v>1650</v>
      </c>
      <c r="G61" s="12"/>
      <c r="H61" s="7">
        <v>29865</v>
      </c>
      <c r="I61" s="7">
        <v>3520</v>
      </c>
      <c r="J61" s="6"/>
      <c r="K61" s="6"/>
      <c r="L61" s="6"/>
      <c r="M61" s="6"/>
      <c r="N61" s="13">
        <v>-50000</v>
      </c>
      <c r="O61" s="6"/>
    </row>
    <row r="62" spans="1:15" x14ac:dyDescent="0.25">
      <c r="A62" s="4" t="s">
        <v>2002</v>
      </c>
      <c r="B62" s="5" t="s">
        <v>979</v>
      </c>
      <c r="C62" s="5" t="s">
        <v>979</v>
      </c>
      <c r="D62" s="5" t="s">
        <v>843</v>
      </c>
      <c r="E62" s="12"/>
      <c r="F62" s="6"/>
      <c r="G62" s="13">
        <v>99870</v>
      </c>
      <c r="H62" s="7">
        <v>18500</v>
      </c>
      <c r="I62" s="13">
        <v>30700</v>
      </c>
      <c r="J62" s="6"/>
      <c r="K62" s="6"/>
      <c r="L62" s="6"/>
      <c r="M62" s="13">
        <v>167600</v>
      </c>
      <c r="N62" s="13">
        <v>-7010</v>
      </c>
      <c r="O62" s="6"/>
    </row>
    <row r="63" spans="1:15" x14ac:dyDescent="0.25">
      <c r="A63" s="4" t="s">
        <v>3088</v>
      </c>
      <c r="B63" s="5" t="s">
        <v>979</v>
      </c>
      <c r="C63" s="5" t="s">
        <v>979</v>
      </c>
      <c r="D63" s="5" t="s">
        <v>864</v>
      </c>
      <c r="E63" s="12"/>
      <c r="F63" s="12"/>
      <c r="G63" s="7">
        <v>19530</v>
      </c>
      <c r="H63" s="12"/>
      <c r="I63" s="7">
        <v>171160</v>
      </c>
      <c r="J63" s="13">
        <v>576780</v>
      </c>
      <c r="K63" s="6"/>
      <c r="L63" s="6"/>
      <c r="M63" s="12"/>
      <c r="N63" s="7">
        <v>-785050</v>
      </c>
      <c r="O63" s="6"/>
    </row>
    <row r="64" spans="1:15" x14ac:dyDescent="0.25">
      <c r="A64" s="4" t="s">
        <v>2267</v>
      </c>
      <c r="B64" s="5" t="s">
        <v>979</v>
      </c>
      <c r="C64" s="5" t="s">
        <v>979</v>
      </c>
      <c r="D64" s="5" t="s">
        <v>311</v>
      </c>
      <c r="E64" s="6"/>
      <c r="F64" s="6"/>
      <c r="G64" s="12"/>
      <c r="H64" s="13">
        <v>0</v>
      </c>
      <c r="I64" s="12"/>
      <c r="J64" s="12"/>
      <c r="K64" s="6"/>
      <c r="L64" s="6"/>
      <c r="M64" s="6"/>
      <c r="N64" s="12"/>
      <c r="O64" s="6"/>
    </row>
    <row r="65" spans="1:15" x14ac:dyDescent="0.25">
      <c r="A65" s="4" t="s">
        <v>2305</v>
      </c>
      <c r="B65" s="5" t="s">
        <v>979</v>
      </c>
      <c r="C65" s="5" t="s">
        <v>979</v>
      </c>
      <c r="D65" s="5" t="s">
        <v>320</v>
      </c>
      <c r="E65" s="6"/>
      <c r="F65" s="6"/>
      <c r="G65" s="6"/>
      <c r="H65" s="13">
        <v>0</v>
      </c>
      <c r="I65" s="13">
        <v>0</v>
      </c>
      <c r="J65" s="12"/>
      <c r="K65" s="6"/>
      <c r="L65" s="6"/>
      <c r="M65" s="6"/>
      <c r="N65" s="12"/>
      <c r="O65" s="6"/>
    </row>
    <row r="66" spans="1:15" x14ac:dyDescent="0.25">
      <c r="A66" s="4" t="s">
        <v>2293</v>
      </c>
      <c r="B66" s="5" t="s">
        <v>979</v>
      </c>
      <c r="C66" s="5" t="s">
        <v>979</v>
      </c>
      <c r="D66" s="5" t="s">
        <v>314</v>
      </c>
      <c r="E66" s="6"/>
      <c r="F66" s="6"/>
      <c r="G66" s="6"/>
      <c r="H66" s="6"/>
      <c r="I66" s="6"/>
      <c r="J66" s="7">
        <v>1865025</v>
      </c>
      <c r="K66" s="6"/>
      <c r="L66" s="6"/>
      <c r="M66" s="6"/>
      <c r="N66" s="13">
        <v>-120000</v>
      </c>
      <c r="O66" s="6"/>
    </row>
    <row r="67" spans="1:15" x14ac:dyDescent="0.25">
      <c r="A67" s="4" t="s">
        <v>2026</v>
      </c>
      <c r="B67" s="5" t="s">
        <v>979</v>
      </c>
      <c r="C67" s="5" t="s">
        <v>979</v>
      </c>
      <c r="D67" s="5" t="s">
        <v>297</v>
      </c>
      <c r="E67" s="6"/>
      <c r="F67" s="6"/>
      <c r="G67" s="6"/>
      <c r="H67" s="12"/>
      <c r="I67" s="6"/>
      <c r="J67" s="6"/>
      <c r="K67" s="6"/>
      <c r="L67" s="6"/>
      <c r="M67" s="6"/>
      <c r="N67" s="12"/>
      <c r="O67" s="13">
        <v>-19080</v>
      </c>
    </row>
    <row r="68" spans="1:15" x14ac:dyDescent="0.25">
      <c r="A68" s="4" t="s">
        <v>2023</v>
      </c>
      <c r="B68" s="5" t="s">
        <v>979</v>
      </c>
      <c r="C68" s="5" t="s">
        <v>979</v>
      </c>
      <c r="D68" s="5" t="s">
        <v>855</v>
      </c>
      <c r="E68" s="12"/>
      <c r="F68" s="6"/>
      <c r="G68" s="12"/>
      <c r="H68" s="12"/>
      <c r="I68" s="12"/>
      <c r="J68" s="13">
        <v>5546300</v>
      </c>
      <c r="K68" s="6"/>
      <c r="L68" s="6"/>
      <c r="M68" s="6"/>
      <c r="N68" s="13">
        <v>-1506070</v>
      </c>
      <c r="O68" s="6"/>
    </row>
    <row r="69" spans="1:15" x14ac:dyDescent="0.25">
      <c r="A69" s="4" t="s">
        <v>2020</v>
      </c>
      <c r="B69" s="5" t="s">
        <v>979</v>
      </c>
      <c r="C69" s="5" t="s">
        <v>979</v>
      </c>
      <c r="D69" s="5" t="s">
        <v>852</v>
      </c>
      <c r="E69" s="12"/>
      <c r="F69" s="12"/>
      <c r="G69" s="6"/>
      <c r="H69" s="12"/>
      <c r="I69" s="7">
        <v>108400</v>
      </c>
      <c r="J69" s="13">
        <v>15057480</v>
      </c>
      <c r="K69" s="6"/>
      <c r="L69" s="6"/>
      <c r="M69" s="6"/>
      <c r="N69" s="7">
        <v>-8441100</v>
      </c>
      <c r="O69" s="6"/>
    </row>
    <row r="70" spans="1:15" x14ac:dyDescent="0.25">
      <c r="A70" s="4" t="s">
        <v>2019</v>
      </c>
      <c r="B70" s="5" t="s">
        <v>979</v>
      </c>
      <c r="C70" s="5" t="s">
        <v>979</v>
      </c>
      <c r="D70" s="5" t="s">
        <v>851</v>
      </c>
      <c r="E70" s="12"/>
      <c r="F70" s="6"/>
      <c r="G70" s="6"/>
      <c r="H70" s="12"/>
      <c r="I70" s="7">
        <v>1750</v>
      </c>
      <c r="J70" s="7">
        <v>1372890</v>
      </c>
      <c r="K70" s="6"/>
      <c r="L70" s="6"/>
      <c r="M70" s="6"/>
      <c r="N70" s="7">
        <v>-274800</v>
      </c>
      <c r="O70" s="6"/>
    </row>
    <row r="71" spans="1:15" x14ac:dyDescent="0.25">
      <c r="A71" s="4" t="s">
        <v>1970</v>
      </c>
      <c r="B71" s="5" t="s">
        <v>979</v>
      </c>
      <c r="C71" s="5" t="s">
        <v>979</v>
      </c>
      <c r="D71" s="5" t="s">
        <v>824</v>
      </c>
      <c r="E71" s="7">
        <v>228120</v>
      </c>
      <c r="F71" s="6"/>
      <c r="G71" s="12"/>
      <c r="H71" s="13">
        <v>540</v>
      </c>
      <c r="I71" s="13">
        <v>14000</v>
      </c>
      <c r="J71" s="6"/>
      <c r="K71" s="6"/>
      <c r="L71" s="6"/>
      <c r="M71" s="12"/>
      <c r="N71" s="7">
        <v>-20090</v>
      </c>
      <c r="O71" s="6"/>
    </row>
    <row r="72" spans="1:15" x14ac:dyDescent="0.25">
      <c r="A72" s="4" t="s">
        <v>4421</v>
      </c>
      <c r="B72" s="5" t="s">
        <v>979</v>
      </c>
      <c r="C72" s="5" t="s">
        <v>979</v>
      </c>
      <c r="D72" s="5" t="s">
        <v>836</v>
      </c>
      <c r="E72" s="12"/>
      <c r="F72" s="6"/>
      <c r="G72" s="6"/>
      <c r="H72" s="6"/>
      <c r="I72" s="6"/>
      <c r="J72" s="6"/>
      <c r="K72" s="13">
        <v>2774880</v>
      </c>
      <c r="L72" s="6"/>
      <c r="M72" s="6"/>
      <c r="N72" s="13">
        <v>-177090</v>
      </c>
      <c r="O72" s="6"/>
    </row>
    <row r="73" spans="1:15" x14ac:dyDescent="0.25">
      <c r="A73" s="4" t="s">
        <v>4754</v>
      </c>
      <c r="B73" s="5" t="s">
        <v>979</v>
      </c>
      <c r="C73" s="5" t="s">
        <v>979</v>
      </c>
      <c r="D73" s="5" t="s">
        <v>837</v>
      </c>
      <c r="E73" s="6"/>
      <c r="F73" s="6"/>
      <c r="G73" s="6"/>
      <c r="H73" s="6"/>
      <c r="I73" s="12"/>
      <c r="J73" s="12"/>
      <c r="K73" s="7">
        <v>122010</v>
      </c>
      <c r="L73" s="6"/>
      <c r="M73" s="6"/>
      <c r="N73" s="6"/>
      <c r="O73" s="6"/>
    </row>
    <row r="74" spans="1:15" x14ac:dyDescent="0.25">
      <c r="A74" s="4" t="s">
        <v>4420</v>
      </c>
      <c r="B74" s="5" t="s">
        <v>979</v>
      </c>
      <c r="C74" s="5" t="s">
        <v>979</v>
      </c>
      <c r="D74" s="5" t="s">
        <v>835</v>
      </c>
      <c r="E74" s="6"/>
      <c r="F74" s="6"/>
      <c r="G74" s="6"/>
      <c r="H74" s="6"/>
      <c r="I74" s="6"/>
      <c r="J74" s="12"/>
      <c r="K74" s="13">
        <v>9125070</v>
      </c>
      <c r="L74" s="6"/>
      <c r="M74" s="6"/>
      <c r="N74" s="7">
        <v>-710000</v>
      </c>
      <c r="O74" s="6"/>
    </row>
    <row r="75" spans="1:15" x14ac:dyDescent="0.25">
      <c r="A75" s="4" t="s">
        <v>2324</v>
      </c>
      <c r="B75" s="5" t="s">
        <v>979</v>
      </c>
      <c r="C75" s="5" t="s">
        <v>979</v>
      </c>
      <c r="D75" s="5" t="s">
        <v>326</v>
      </c>
      <c r="E75" s="13">
        <v>401980</v>
      </c>
      <c r="F75" s="6"/>
      <c r="G75" s="13">
        <v>45670</v>
      </c>
      <c r="H75" s="13">
        <v>1090</v>
      </c>
      <c r="I75" s="13">
        <v>31040</v>
      </c>
      <c r="J75" s="12"/>
      <c r="K75" s="6"/>
      <c r="L75" s="6"/>
      <c r="M75" s="6"/>
      <c r="N75" s="13">
        <v>-63070</v>
      </c>
      <c r="O75" s="6"/>
    </row>
    <row r="76" spans="1:15" x14ac:dyDescent="0.25">
      <c r="A76" s="4" t="s">
        <v>2315</v>
      </c>
      <c r="B76" s="5" t="s">
        <v>979</v>
      </c>
      <c r="C76" s="5" t="s">
        <v>979</v>
      </c>
      <c r="D76" s="5" t="s">
        <v>325</v>
      </c>
      <c r="E76" s="7">
        <v>88960</v>
      </c>
      <c r="F76" s="12"/>
      <c r="G76" s="6"/>
      <c r="H76" s="7">
        <v>1890</v>
      </c>
      <c r="I76" s="7">
        <v>6270</v>
      </c>
      <c r="J76" s="13">
        <v>357980</v>
      </c>
      <c r="K76" s="13">
        <v>40000</v>
      </c>
      <c r="L76" s="6"/>
      <c r="M76" s="6"/>
      <c r="N76" s="7">
        <v>-322490</v>
      </c>
      <c r="O76" s="6"/>
    </row>
    <row r="77" spans="1:15" x14ac:dyDescent="0.25">
      <c r="A77" s="4" t="s">
        <v>2251</v>
      </c>
      <c r="B77" s="5" t="s">
        <v>979</v>
      </c>
      <c r="C77" s="5" t="s">
        <v>979</v>
      </c>
      <c r="D77" s="5" t="s">
        <v>304</v>
      </c>
      <c r="E77" s="7">
        <v>106250</v>
      </c>
      <c r="F77" s="13">
        <v>3140</v>
      </c>
      <c r="G77" s="13">
        <v>41160</v>
      </c>
      <c r="H77" s="13">
        <v>10230</v>
      </c>
      <c r="I77" s="13">
        <v>4480</v>
      </c>
      <c r="J77" s="6"/>
      <c r="K77" s="6"/>
      <c r="L77" s="6"/>
      <c r="M77" s="13">
        <v>22010</v>
      </c>
      <c r="N77" s="13">
        <v>-73110</v>
      </c>
      <c r="O77" s="6"/>
    </row>
    <row r="78" spans="1:15" x14ac:dyDescent="0.25">
      <c r="A78" s="4" t="s">
        <v>2184</v>
      </c>
      <c r="B78" s="5" t="s">
        <v>979</v>
      </c>
      <c r="C78" s="5" t="s">
        <v>979</v>
      </c>
      <c r="D78" s="5" t="s">
        <v>808</v>
      </c>
      <c r="E78" s="13">
        <v>174330</v>
      </c>
      <c r="F78" s="6"/>
      <c r="G78" s="6"/>
      <c r="H78" s="13">
        <v>7240</v>
      </c>
      <c r="I78" s="7">
        <v>210</v>
      </c>
      <c r="J78" s="13">
        <v>31370</v>
      </c>
      <c r="K78" s="6"/>
      <c r="L78" s="6"/>
      <c r="M78" s="6"/>
      <c r="N78" s="12"/>
      <c r="O78" s="6"/>
    </row>
    <row r="79" spans="1:15" x14ac:dyDescent="0.25">
      <c r="A79" s="4" t="s">
        <v>2194</v>
      </c>
      <c r="B79" s="5" t="s">
        <v>979</v>
      </c>
      <c r="C79" s="5" t="s">
        <v>979</v>
      </c>
      <c r="D79" s="5" t="s">
        <v>970</v>
      </c>
      <c r="E79" s="7">
        <v>538670</v>
      </c>
      <c r="F79" s="6"/>
      <c r="G79" s="6"/>
      <c r="H79" s="12"/>
      <c r="I79" s="12"/>
      <c r="J79" s="12"/>
      <c r="K79" s="6"/>
      <c r="L79" s="6"/>
      <c r="M79" s="6"/>
      <c r="N79" s="13">
        <v>-538670</v>
      </c>
      <c r="O79" s="6"/>
    </row>
    <row r="80" spans="1:15" x14ac:dyDescent="0.25">
      <c r="A80" s="4" t="s">
        <v>2257</v>
      </c>
      <c r="B80" s="5" t="s">
        <v>979</v>
      </c>
      <c r="C80" s="5" t="s">
        <v>979</v>
      </c>
      <c r="D80" s="5" t="s">
        <v>308</v>
      </c>
      <c r="E80" s="13">
        <v>322080</v>
      </c>
      <c r="F80" s="13">
        <v>300</v>
      </c>
      <c r="G80" s="6"/>
      <c r="H80" s="13">
        <v>31900</v>
      </c>
      <c r="I80" s="7">
        <v>4290</v>
      </c>
      <c r="J80" s="12"/>
      <c r="K80" s="12"/>
      <c r="L80" s="6"/>
      <c r="M80" s="6"/>
      <c r="N80" s="7">
        <v>-139940</v>
      </c>
      <c r="O80" s="6"/>
    </row>
    <row r="81" spans="1:15" x14ac:dyDescent="0.25">
      <c r="A81" s="4" t="s">
        <v>1986</v>
      </c>
      <c r="B81" s="5" t="s">
        <v>979</v>
      </c>
      <c r="C81" s="5" t="s">
        <v>979</v>
      </c>
      <c r="D81" s="5" t="s">
        <v>834</v>
      </c>
      <c r="E81" s="7">
        <v>196220</v>
      </c>
      <c r="F81" s="13">
        <v>2000</v>
      </c>
      <c r="G81" s="12"/>
      <c r="H81" s="7">
        <v>1620</v>
      </c>
      <c r="I81" s="7">
        <v>123580</v>
      </c>
      <c r="J81" s="6"/>
      <c r="K81" s="6"/>
      <c r="L81" s="6"/>
      <c r="M81" s="6"/>
      <c r="N81" s="7">
        <v>-10000</v>
      </c>
      <c r="O81" s="6"/>
    </row>
    <row r="82" spans="1:15" x14ac:dyDescent="0.25">
      <c r="A82" s="4" t="s">
        <v>2017</v>
      </c>
      <c r="B82" s="5" t="s">
        <v>979</v>
      </c>
      <c r="C82" s="5" t="s">
        <v>979</v>
      </c>
      <c r="D82" s="5" t="s">
        <v>849</v>
      </c>
      <c r="E82" s="12"/>
      <c r="F82" s="6"/>
      <c r="G82" s="7">
        <v>39650</v>
      </c>
      <c r="H82" s="12"/>
      <c r="I82" s="7">
        <v>131790</v>
      </c>
      <c r="J82" s="13">
        <v>7773550</v>
      </c>
      <c r="K82" s="6"/>
      <c r="L82" s="6"/>
      <c r="M82" s="12"/>
      <c r="N82" s="7">
        <v>-1356930</v>
      </c>
      <c r="O82" s="6"/>
    </row>
    <row r="83" spans="1:15" x14ac:dyDescent="0.25">
      <c r="A83" s="4" t="s">
        <v>1988</v>
      </c>
      <c r="B83" s="5" t="s">
        <v>979</v>
      </c>
      <c r="C83" s="5" t="s">
        <v>979</v>
      </c>
      <c r="D83" s="5" t="s">
        <v>841</v>
      </c>
      <c r="E83" s="7">
        <v>889170</v>
      </c>
      <c r="F83" s="12"/>
      <c r="G83" s="13">
        <v>157880</v>
      </c>
      <c r="H83" s="7">
        <v>9770</v>
      </c>
      <c r="I83" s="7">
        <v>38730</v>
      </c>
      <c r="J83" s="6"/>
      <c r="K83" s="6"/>
      <c r="L83" s="6"/>
      <c r="M83" s="13">
        <v>3880</v>
      </c>
      <c r="N83" s="7">
        <v>-802670</v>
      </c>
      <c r="O83" s="6"/>
    </row>
    <row r="84" spans="1:15" x14ac:dyDescent="0.25">
      <c r="A84" s="4" t="s">
        <v>2256</v>
      </c>
      <c r="B84" s="5" t="s">
        <v>979</v>
      </c>
      <c r="C84" s="5" t="s">
        <v>979</v>
      </c>
      <c r="D84" s="5" t="s">
        <v>307</v>
      </c>
      <c r="E84" s="13">
        <v>370010</v>
      </c>
      <c r="F84" s="13">
        <v>1540</v>
      </c>
      <c r="G84" s="12"/>
      <c r="H84" s="7">
        <v>36670</v>
      </c>
      <c r="I84" s="7">
        <v>5230</v>
      </c>
      <c r="J84" s="6"/>
      <c r="K84" s="6"/>
      <c r="L84" s="6"/>
      <c r="M84" s="12"/>
      <c r="N84" s="7">
        <v>-395150</v>
      </c>
      <c r="O84" s="6"/>
    </row>
    <row r="85" spans="1:15" x14ac:dyDescent="0.25">
      <c r="A85" s="4" t="s">
        <v>2186</v>
      </c>
      <c r="B85" s="5" t="s">
        <v>979</v>
      </c>
      <c r="C85" s="5" t="s">
        <v>979</v>
      </c>
      <c r="D85" s="5" t="s">
        <v>810</v>
      </c>
      <c r="E85" s="13">
        <v>181240</v>
      </c>
      <c r="F85" s="6"/>
      <c r="G85" s="12"/>
      <c r="H85" s="13">
        <v>5810</v>
      </c>
      <c r="I85" s="12"/>
      <c r="J85" s="7">
        <v>27180</v>
      </c>
      <c r="K85" s="6"/>
      <c r="L85" s="6"/>
      <c r="M85" s="6"/>
      <c r="N85" s="12"/>
      <c r="O85" s="6"/>
    </row>
    <row r="86" spans="1:15" x14ac:dyDescent="0.25">
      <c r="A86" s="4" t="s">
        <v>2193</v>
      </c>
      <c r="B86" s="5" t="s">
        <v>979</v>
      </c>
      <c r="C86" s="5" t="s">
        <v>979</v>
      </c>
      <c r="D86" s="5" t="s">
        <v>969</v>
      </c>
      <c r="E86" s="13">
        <v>353020</v>
      </c>
      <c r="F86" s="6"/>
      <c r="G86" s="6"/>
      <c r="H86" s="12"/>
      <c r="I86" s="6"/>
      <c r="J86" s="6"/>
      <c r="K86" s="6"/>
      <c r="L86" s="6"/>
      <c r="M86" s="6"/>
      <c r="N86" s="13">
        <v>-120880</v>
      </c>
      <c r="O86" s="6"/>
    </row>
    <row r="87" spans="1:15" x14ac:dyDescent="0.25">
      <c r="A87" s="4" t="s">
        <v>2310</v>
      </c>
      <c r="B87" s="5" t="s">
        <v>979</v>
      </c>
      <c r="C87" s="5" t="s">
        <v>979</v>
      </c>
      <c r="D87" s="5" t="s">
        <v>323</v>
      </c>
      <c r="E87" s="13">
        <v>208680</v>
      </c>
      <c r="F87" s="6"/>
      <c r="G87" s="13">
        <v>56880</v>
      </c>
      <c r="H87" s="7">
        <v>1300</v>
      </c>
      <c r="I87" s="7">
        <v>11470</v>
      </c>
      <c r="J87" s="6"/>
      <c r="K87" s="6"/>
      <c r="L87" s="6"/>
      <c r="M87" s="6"/>
      <c r="N87" s="13">
        <v>-80720</v>
      </c>
      <c r="O87" s="6"/>
    </row>
    <row r="88" spans="1:15" x14ac:dyDescent="0.25">
      <c r="A88" s="4" t="s">
        <v>2837</v>
      </c>
      <c r="B88" s="5" t="s">
        <v>1020</v>
      </c>
      <c r="C88" s="5" t="s">
        <v>987</v>
      </c>
      <c r="D88" s="5" t="s">
        <v>924</v>
      </c>
      <c r="E88" s="13">
        <v>692688</v>
      </c>
      <c r="F88" s="6"/>
      <c r="G88" s="13">
        <v>245606</v>
      </c>
      <c r="H88" s="6"/>
      <c r="I88" s="13">
        <v>498070</v>
      </c>
      <c r="J88" s="12"/>
      <c r="K88" s="6"/>
      <c r="L88" s="6"/>
      <c r="M88" s="6"/>
      <c r="N88" s="12"/>
      <c r="O88" s="6"/>
    </row>
    <row r="89" spans="1:15" x14ac:dyDescent="0.25">
      <c r="A89" s="4" t="s">
        <v>3471</v>
      </c>
      <c r="B89" s="5" t="s">
        <v>1020</v>
      </c>
      <c r="C89" s="5" t="s">
        <v>988</v>
      </c>
      <c r="D89" s="5" t="s">
        <v>704</v>
      </c>
      <c r="E89" s="6"/>
      <c r="F89" s="13">
        <v>409100</v>
      </c>
      <c r="G89" s="6"/>
      <c r="H89" s="6"/>
      <c r="I89" s="6"/>
      <c r="J89" s="6"/>
      <c r="K89" s="6"/>
      <c r="L89" s="6"/>
      <c r="M89" s="6"/>
      <c r="N89" s="6"/>
      <c r="O89" s="12"/>
    </row>
    <row r="90" spans="1:15" x14ac:dyDescent="0.25">
      <c r="A90" s="4" t="s">
        <v>2598</v>
      </c>
      <c r="B90" s="5" t="s">
        <v>1020</v>
      </c>
      <c r="C90" s="5" t="s">
        <v>989</v>
      </c>
      <c r="D90" s="5" t="s">
        <v>267</v>
      </c>
      <c r="E90" s="6"/>
      <c r="F90" s="6"/>
      <c r="G90" s="6"/>
      <c r="H90" s="6"/>
      <c r="I90" s="6"/>
      <c r="J90" s="12"/>
      <c r="K90" s="6"/>
      <c r="L90" s="6"/>
      <c r="M90" s="13">
        <v>-19240670</v>
      </c>
      <c r="N90" s="12"/>
      <c r="O90" s="6"/>
    </row>
    <row r="91" spans="1:15" x14ac:dyDescent="0.25">
      <c r="A91" s="4" t="s">
        <v>3211</v>
      </c>
      <c r="B91" s="5" t="s">
        <v>1020</v>
      </c>
      <c r="C91" s="5" t="s">
        <v>989</v>
      </c>
      <c r="D91" s="5" t="s">
        <v>268</v>
      </c>
      <c r="E91" s="6"/>
      <c r="F91" s="6"/>
      <c r="G91" s="6"/>
      <c r="H91" s="6"/>
      <c r="I91" s="12"/>
      <c r="J91" s="12"/>
      <c r="K91" s="6"/>
      <c r="L91" s="6"/>
      <c r="M91" s="6"/>
      <c r="N91" s="12"/>
      <c r="O91" s="13">
        <v>945750</v>
      </c>
    </row>
    <row r="92" spans="1:15" x14ac:dyDescent="0.25">
      <c r="A92" s="9" t="s">
        <v>1484</v>
      </c>
      <c r="B92" s="5" t="s">
        <v>1020</v>
      </c>
      <c r="C92" s="5" t="s">
        <v>989</v>
      </c>
      <c r="D92" s="5" t="s">
        <v>265</v>
      </c>
      <c r="E92" s="6"/>
      <c r="F92" s="6"/>
      <c r="G92" s="6"/>
      <c r="H92" s="6"/>
      <c r="I92" s="12"/>
      <c r="J92" s="7">
        <v>9242698</v>
      </c>
      <c r="K92" s="13">
        <v>459881</v>
      </c>
      <c r="L92" s="6"/>
      <c r="M92" s="6"/>
      <c r="N92" s="7">
        <v>-47691</v>
      </c>
      <c r="O92" s="6"/>
    </row>
    <row r="93" spans="1:15" x14ac:dyDescent="0.25">
      <c r="A93" s="9" t="s">
        <v>1485</v>
      </c>
      <c r="B93" s="5" t="s">
        <v>1020</v>
      </c>
      <c r="C93" s="5" t="s">
        <v>989</v>
      </c>
      <c r="D93" s="5" t="s">
        <v>266</v>
      </c>
      <c r="E93" s="12"/>
      <c r="F93" s="6"/>
      <c r="G93" s="6"/>
      <c r="H93" s="12"/>
      <c r="I93" s="12"/>
      <c r="J93" s="6"/>
      <c r="K93" s="6"/>
      <c r="L93" s="6"/>
      <c r="M93" s="6"/>
      <c r="N93" s="7">
        <v>-156893722</v>
      </c>
      <c r="O93" s="6"/>
    </row>
    <row r="94" spans="1:15" x14ac:dyDescent="0.25">
      <c r="A94" s="4" t="s">
        <v>4590</v>
      </c>
      <c r="B94" s="5" t="s">
        <v>1020</v>
      </c>
      <c r="C94" s="5" t="s">
        <v>237</v>
      </c>
      <c r="D94" s="5" t="s">
        <v>237</v>
      </c>
      <c r="E94" s="6"/>
      <c r="F94" s="13">
        <v>126109</v>
      </c>
      <c r="G94" s="13">
        <v>194960</v>
      </c>
      <c r="H94" s="13">
        <v>146600</v>
      </c>
      <c r="I94" s="13">
        <v>1005256</v>
      </c>
      <c r="J94" s="6"/>
      <c r="K94" s="12"/>
      <c r="L94" s="6"/>
      <c r="M94" s="6"/>
      <c r="N94" s="12"/>
      <c r="O94" s="6"/>
    </row>
    <row r="95" spans="1:15" x14ac:dyDescent="0.25">
      <c r="A95" s="9" t="s">
        <v>4495</v>
      </c>
      <c r="B95" s="5" t="s">
        <v>1020</v>
      </c>
      <c r="C95" s="5" t="s">
        <v>990</v>
      </c>
      <c r="D95" s="5" t="s">
        <v>281</v>
      </c>
      <c r="E95" s="6"/>
      <c r="F95" s="13">
        <v>5014560</v>
      </c>
      <c r="G95" s="13">
        <v>1688060</v>
      </c>
      <c r="H95" s="13">
        <v>149970</v>
      </c>
      <c r="I95" s="13">
        <v>219470</v>
      </c>
      <c r="J95" s="6"/>
      <c r="K95" s="12"/>
      <c r="L95" s="6"/>
      <c r="M95" s="6"/>
      <c r="N95" s="6"/>
      <c r="O95" s="6"/>
    </row>
    <row r="96" spans="1:15" x14ac:dyDescent="0.25">
      <c r="A96" s="4" t="s">
        <v>2726</v>
      </c>
      <c r="B96" s="5" t="s">
        <v>1020</v>
      </c>
      <c r="C96" s="5" t="s">
        <v>990</v>
      </c>
      <c r="D96" s="5" t="s">
        <v>280</v>
      </c>
      <c r="E96" s="6"/>
      <c r="F96" s="6"/>
      <c r="G96" s="6"/>
      <c r="H96" s="6"/>
      <c r="I96" s="6"/>
      <c r="J96" s="6"/>
      <c r="K96" s="12"/>
      <c r="L96" s="6"/>
      <c r="M96" s="6"/>
      <c r="N96" s="7">
        <v>-420000</v>
      </c>
      <c r="O96" s="6"/>
    </row>
    <row r="97" spans="1:15" x14ac:dyDescent="0.25">
      <c r="A97" s="4" t="s">
        <v>1129</v>
      </c>
      <c r="B97" s="5" t="s">
        <v>1020</v>
      </c>
      <c r="C97" s="5" t="s">
        <v>990</v>
      </c>
      <c r="D97" s="5" t="s">
        <v>278</v>
      </c>
      <c r="E97" s="7">
        <v>3457871</v>
      </c>
      <c r="F97" s="6"/>
      <c r="G97" s="12"/>
      <c r="H97" s="12"/>
      <c r="I97" s="12"/>
      <c r="J97" s="6"/>
      <c r="K97" s="6"/>
      <c r="L97" s="6"/>
      <c r="M97" s="6"/>
      <c r="N97" s="12"/>
      <c r="O97" s="6"/>
    </row>
    <row r="98" spans="1:15" x14ac:dyDescent="0.25">
      <c r="A98" s="4" t="s">
        <v>1134</v>
      </c>
      <c r="B98" s="5" t="s">
        <v>1020</v>
      </c>
      <c r="C98" s="5" t="s">
        <v>990</v>
      </c>
      <c r="D98" s="5" t="s">
        <v>279</v>
      </c>
      <c r="E98" s="12"/>
      <c r="F98" s="6"/>
      <c r="G98" s="13">
        <v>2000</v>
      </c>
      <c r="H98" s="12"/>
      <c r="I98" s="7">
        <v>18000</v>
      </c>
      <c r="J98" s="12"/>
      <c r="K98" s="7">
        <v>5000</v>
      </c>
      <c r="L98" s="6"/>
      <c r="M98" s="6"/>
      <c r="N98" s="7">
        <v>-32090</v>
      </c>
      <c r="O98" s="6"/>
    </row>
    <row r="99" spans="1:15" x14ac:dyDescent="0.25">
      <c r="A99" s="4" t="s">
        <v>4079</v>
      </c>
      <c r="B99" s="5" t="s">
        <v>1020</v>
      </c>
      <c r="C99" s="5" t="s">
        <v>991</v>
      </c>
      <c r="D99" s="5" t="s">
        <v>926</v>
      </c>
      <c r="E99" s="7">
        <v>-300000</v>
      </c>
      <c r="F99" s="12"/>
      <c r="G99" s="12"/>
      <c r="H99" s="12"/>
      <c r="I99" s="7">
        <v>2954099</v>
      </c>
      <c r="J99" s="6"/>
      <c r="K99" s="6"/>
      <c r="L99" s="6"/>
      <c r="M99" s="12"/>
      <c r="N99" s="7">
        <v>-1000000</v>
      </c>
      <c r="O99" s="6"/>
    </row>
    <row r="100" spans="1:15" x14ac:dyDescent="0.25">
      <c r="A100" s="4" t="s">
        <v>4575</v>
      </c>
      <c r="B100" s="5" t="s">
        <v>1020</v>
      </c>
      <c r="C100" s="5" t="s">
        <v>991</v>
      </c>
      <c r="D100" s="5" t="s">
        <v>927</v>
      </c>
      <c r="E100" s="7">
        <v>106710</v>
      </c>
      <c r="F100" s="6"/>
      <c r="G100" s="6"/>
      <c r="H100" s="12"/>
      <c r="I100" s="7">
        <v>852389</v>
      </c>
      <c r="J100" s="12"/>
      <c r="K100" s="6"/>
      <c r="L100" s="6"/>
      <c r="M100" s="6"/>
      <c r="N100" s="6"/>
      <c r="O100" s="6"/>
    </row>
    <row r="101" spans="1:15" x14ac:dyDescent="0.25">
      <c r="A101" s="4" t="s">
        <v>4872</v>
      </c>
      <c r="B101" s="5" t="s">
        <v>1020</v>
      </c>
      <c r="C101" s="5" t="s">
        <v>991</v>
      </c>
      <c r="D101" s="5" t="s">
        <v>928</v>
      </c>
      <c r="E101" s="7">
        <v>-573450</v>
      </c>
      <c r="F101" s="6"/>
      <c r="G101" s="6"/>
      <c r="H101" s="6"/>
      <c r="I101" s="6"/>
      <c r="J101" s="13">
        <v>-592500</v>
      </c>
      <c r="K101" s="6"/>
      <c r="L101" s="6"/>
      <c r="M101" s="6"/>
      <c r="N101" s="12"/>
      <c r="O101" s="6"/>
    </row>
    <row r="102" spans="1:15" x14ac:dyDescent="0.25">
      <c r="A102" s="9" t="s">
        <v>3570</v>
      </c>
      <c r="B102" s="5" t="s">
        <v>1020</v>
      </c>
      <c r="C102" s="5" t="s">
        <v>921</v>
      </c>
      <c r="D102" s="5" t="s">
        <v>24</v>
      </c>
      <c r="E102" s="12"/>
      <c r="F102" s="12"/>
      <c r="G102" s="6"/>
      <c r="H102" s="12"/>
      <c r="I102" s="12"/>
      <c r="J102" s="6"/>
      <c r="K102" s="6"/>
      <c r="L102" s="6"/>
      <c r="M102" s="13">
        <v>13170</v>
      </c>
      <c r="N102" s="12"/>
      <c r="O102" s="6"/>
    </row>
    <row r="103" spans="1:15" x14ac:dyDescent="0.25">
      <c r="A103" s="4" t="s">
        <v>2507</v>
      </c>
      <c r="B103" s="5" t="s">
        <v>1020</v>
      </c>
      <c r="C103" s="5" t="s">
        <v>992</v>
      </c>
      <c r="D103" s="5" t="s">
        <v>736</v>
      </c>
      <c r="E103" s="12"/>
      <c r="F103" s="7">
        <v>830</v>
      </c>
      <c r="G103" s="6"/>
      <c r="H103" s="12"/>
      <c r="I103" s="12"/>
      <c r="J103" s="6"/>
      <c r="K103" s="6"/>
      <c r="L103" s="6"/>
      <c r="M103" s="6"/>
      <c r="N103" s="12"/>
      <c r="O103" s="6"/>
    </row>
    <row r="104" spans="1:15" x14ac:dyDescent="0.25">
      <c r="A104" s="4" t="s">
        <v>2506</v>
      </c>
      <c r="B104" s="5" t="s">
        <v>1020</v>
      </c>
      <c r="C104" s="5" t="s">
        <v>992</v>
      </c>
      <c r="D104" s="5" t="s">
        <v>737</v>
      </c>
      <c r="E104" s="6"/>
      <c r="F104" s="13">
        <v>36620</v>
      </c>
      <c r="G104" s="12"/>
      <c r="H104" s="6"/>
      <c r="I104" s="12"/>
      <c r="J104" s="12"/>
      <c r="K104" s="6"/>
      <c r="L104" s="6"/>
      <c r="M104" s="6"/>
      <c r="N104" s="12"/>
      <c r="O104" s="6"/>
    </row>
    <row r="105" spans="1:15" x14ac:dyDescent="0.25">
      <c r="A105" s="4" t="s">
        <v>2524</v>
      </c>
      <c r="B105" s="5" t="s">
        <v>1020</v>
      </c>
      <c r="C105" s="5" t="s">
        <v>992</v>
      </c>
      <c r="D105" s="5" t="s">
        <v>749</v>
      </c>
      <c r="E105" s="12"/>
      <c r="F105" s="13">
        <v>1420</v>
      </c>
      <c r="G105" s="12"/>
      <c r="H105" s="12"/>
      <c r="I105" s="12"/>
      <c r="J105" s="6"/>
      <c r="K105" s="6"/>
      <c r="L105" s="6"/>
      <c r="M105" s="12"/>
      <c r="N105" s="12"/>
      <c r="O105" s="6"/>
    </row>
    <row r="106" spans="1:15" x14ac:dyDescent="0.25">
      <c r="A106" s="4" t="s">
        <v>2556</v>
      </c>
      <c r="B106" s="5" t="s">
        <v>1020</v>
      </c>
      <c r="C106" s="5" t="s">
        <v>992</v>
      </c>
      <c r="D106" s="5" t="s">
        <v>773</v>
      </c>
      <c r="E106" s="12"/>
      <c r="F106" s="7">
        <v>852728</v>
      </c>
      <c r="G106" s="6"/>
      <c r="H106" s="12"/>
      <c r="I106" s="12"/>
      <c r="J106" s="6"/>
      <c r="K106" s="6"/>
      <c r="L106" s="6"/>
      <c r="M106" s="6"/>
      <c r="N106" s="12"/>
      <c r="O106" s="6"/>
    </row>
    <row r="107" spans="1:15" x14ac:dyDescent="0.25">
      <c r="A107" s="4" t="s">
        <v>2520</v>
      </c>
      <c r="B107" s="5" t="s">
        <v>1020</v>
      </c>
      <c r="C107" s="5" t="s">
        <v>992</v>
      </c>
      <c r="D107" s="5" t="s">
        <v>745</v>
      </c>
      <c r="E107" s="12"/>
      <c r="F107" s="13">
        <v>32750</v>
      </c>
      <c r="G107" s="6"/>
      <c r="H107" s="12"/>
      <c r="I107" s="6"/>
      <c r="J107" s="12"/>
      <c r="K107" s="6"/>
      <c r="L107" s="6"/>
      <c r="M107" s="6"/>
      <c r="N107" s="6"/>
      <c r="O107" s="6"/>
    </row>
    <row r="108" spans="1:15" x14ac:dyDescent="0.25">
      <c r="A108" s="4" t="s">
        <v>2554</v>
      </c>
      <c r="B108" s="5" t="s">
        <v>1020</v>
      </c>
      <c r="C108" s="5" t="s">
        <v>992</v>
      </c>
      <c r="D108" s="5" t="s">
        <v>771</v>
      </c>
      <c r="E108" s="12"/>
      <c r="F108" s="13">
        <v>13810</v>
      </c>
      <c r="G108" s="6"/>
      <c r="H108" s="6"/>
      <c r="I108" s="6"/>
      <c r="J108" s="6"/>
      <c r="K108" s="6"/>
      <c r="L108" s="6"/>
      <c r="M108" s="6"/>
      <c r="N108" s="12"/>
      <c r="O108" s="6"/>
    </row>
    <row r="109" spans="1:15" x14ac:dyDescent="0.25">
      <c r="A109" s="4" t="s">
        <v>2527</v>
      </c>
      <c r="B109" s="5" t="s">
        <v>1020</v>
      </c>
      <c r="C109" s="5" t="s">
        <v>992</v>
      </c>
      <c r="D109" s="5" t="s">
        <v>750</v>
      </c>
      <c r="E109" s="12"/>
      <c r="F109" s="13">
        <v>53790</v>
      </c>
      <c r="G109" s="12"/>
      <c r="H109" s="12"/>
      <c r="I109" s="12"/>
      <c r="J109" s="6"/>
      <c r="K109" s="6"/>
      <c r="L109" s="6"/>
      <c r="M109" s="6"/>
      <c r="N109" s="12"/>
      <c r="O109" s="6"/>
    </row>
    <row r="110" spans="1:15" x14ac:dyDescent="0.25">
      <c r="A110" s="4" t="s">
        <v>2519</v>
      </c>
      <c r="B110" s="5" t="s">
        <v>1020</v>
      </c>
      <c r="C110" s="5" t="s">
        <v>992</v>
      </c>
      <c r="D110" s="5" t="s">
        <v>744</v>
      </c>
      <c r="E110" s="12"/>
      <c r="F110" s="7">
        <v>55920</v>
      </c>
      <c r="G110" s="12"/>
      <c r="H110" s="12"/>
      <c r="I110" s="12"/>
      <c r="J110" s="6"/>
      <c r="K110" s="6"/>
      <c r="L110" s="6"/>
      <c r="M110" s="6"/>
      <c r="N110" s="6"/>
      <c r="O110" s="6"/>
    </row>
    <row r="111" spans="1:15" x14ac:dyDescent="0.25">
      <c r="A111" s="4" t="s">
        <v>2517</v>
      </c>
      <c r="B111" s="5" t="s">
        <v>1020</v>
      </c>
      <c r="C111" s="5" t="s">
        <v>992</v>
      </c>
      <c r="D111" s="5" t="s">
        <v>742</v>
      </c>
      <c r="E111" s="6"/>
      <c r="F111" s="7">
        <v>1820</v>
      </c>
      <c r="G111" s="12"/>
      <c r="H111" s="12"/>
      <c r="I111" s="12"/>
      <c r="J111" s="6"/>
      <c r="K111" s="6"/>
      <c r="L111" s="6"/>
      <c r="M111" s="6"/>
      <c r="N111" s="6"/>
      <c r="O111" s="6"/>
    </row>
    <row r="112" spans="1:15" x14ac:dyDescent="0.25">
      <c r="A112" s="4" t="s">
        <v>2541</v>
      </c>
      <c r="B112" s="5" t="s">
        <v>1020</v>
      </c>
      <c r="C112" s="5" t="s">
        <v>992</v>
      </c>
      <c r="D112" s="5" t="s">
        <v>764</v>
      </c>
      <c r="E112" s="6"/>
      <c r="F112" s="13">
        <v>116020</v>
      </c>
      <c r="G112" s="6"/>
      <c r="H112" s="6"/>
      <c r="I112" s="12"/>
      <c r="J112" s="6"/>
      <c r="K112" s="6"/>
      <c r="L112" s="6"/>
      <c r="M112" s="6"/>
      <c r="N112" s="6"/>
      <c r="O112" s="6"/>
    </row>
    <row r="113" spans="1:15" x14ac:dyDescent="0.25">
      <c r="A113" s="4" t="s">
        <v>2538</v>
      </c>
      <c r="B113" s="5" t="s">
        <v>1020</v>
      </c>
      <c r="C113" s="5" t="s">
        <v>992</v>
      </c>
      <c r="D113" s="5" t="s">
        <v>761</v>
      </c>
      <c r="E113" s="6"/>
      <c r="F113" s="13">
        <v>7250</v>
      </c>
      <c r="G113" s="6"/>
      <c r="H113" s="6"/>
      <c r="I113" s="12"/>
      <c r="J113" s="6"/>
      <c r="K113" s="6"/>
      <c r="L113" s="6"/>
      <c r="M113" s="6"/>
      <c r="N113" s="6"/>
      <c r="O113" s="6"/>
    </row>
    <row r="114" spans="1:15" x14ac:dyDescent="0.25">
      <c r="A114" s="4" t="s">
        <v>2129</v>
      </c>
      <c r="B114" s="5" t="s">
        <v>1020</v>
      </c>
      <c r="C114" s="5" t="s">
        <v>992</v>
      </c>
      <c r="D114" s="5" t="s">
        <v>734</v>
      </c>
      <c r="E114" s="13">
        <v>1107480</v>
      </c>
      <c r="F114" s="13">
        <v>403950</v>
      </c>
      <c r="G114" s="6"/>
      <c r="H114" s="6"/>
      <c r="I114" s="12"/>
      <c r="J114" s="6"/>
      <c r="K114" s="6"/>
      <c r="L114" s="6"/>
      <c r="M114" s="12"/>
      <c r="N114" s="6"/>
      <c r="O114" s="6"/>
    </row>
    <row r="115" spans="1:15" x14ac:dyDescent="0.25">
      <c r="A115" s="4" t="s">
        <v>2511</v>
      </c>
      <c r="B115" s="5" t="s">
        <v>1020</v>
      </c>
      <c r="C115" s="5" t="s">
        <v>992</v>
      </c>
      <c r="D115" s="5" t="s">
        <v>741</v>
      </c>
      <c r="E115" s="6"/>
      <c r="F115" s="13">
        <v>60350</v>
      </c>
      <c r="G115" s="6"/>
      <c r="H115" s="6"/>
      <c r="I115" s="12"/>
      <c r="J115" s="6"/>
      <c r="K115" s="6"/>
      <c r="L115" s="6"/>
      <c r="M115" s="6"/>
      <c r="N115" s="6"/>
      <c r="O115" s="6"/>
    </row>
    <row r="116" spans="1:15" x14ac:dyDescent="0.25">
      <c r="A116" s="4" t="s">
        <v>2522</v>
      </c>
      <c r="B116" s="5" t="s">
        <v>1020</v>
      </c>
      <c r="C116" s="5" t="s">
        <v>992</v>
      </c>
      <c r="D116" s="5" t="s">
        <v>747</v>
      </c>
      <c r="E116" s="12"/>
      <c r="F116" s="7">
        <v>6450</v>
      </c>
      <c r="G116" s="12"/>
      <c r="H116" s="12"/>
      <c r="I116" s="12"/>
      <c r="J116" s="12"/>
      <c r="K116" s="6"/>
      <c r="L116" s="6"/>
      <c r="M116" s="12"/>
      <c r="N116" s="12"/>
      <c r="O116" s="6"/>
    </row>
    <row r="117" spans="1:15" x14ac:dyDescent="0.25">
      <c r="A117" s="4" t="s">
        <v>2531</v>
      </c>
      <c r="B117" s="5" t="s">
        <v>1020</v>
      </c>
      <c r="C117" s="5" t="s">
        <v>992</v>
      </c>
      <c r="D117" s="5" t="s">
        <v>754</v>
      </c>
      <c r="E117" s="6"/>
      <c r="F117" s="13">
        <v>32660</v>
      </c>
      <c r="G117" s="6"/>
      <c r="H117" s="6"/>
      <c r="I117" s="12"/>
      <c r="J117" s="6"/>
      <c r="K117" s="6"/>
      <c r="L117" s="6"/>
      <c r="M117" s="6"/>
      <c r="N117" s="6"/>
      <c r="O117" s="6"/>
    </row>
    <row r="118" spans="1:15" x14ac:dyDescent="0.25">
      <c r="A118" s="4" t="s">
        <v>2508</v>
      </c>
      <c r="B118" s="5" t="s">
        <v>1020</v>
      </c>
      <c r="C118" s="5" t="s">
        <v>992</v>
      </c>
      <c r="D118" s="5" t="s">
        <v>738</v>
      </c>
      <c r="E118" s="6"/>
      <c r="F118" s="13">
        <v>5300</v>
      </c>
      <c r="G118" s="6"/>
      <c r="H118" s="6"/>
      <c r="I118" s="12"/>
      <c r="J118" s="6"/>
      <c r="K118" s="6"/>
      <c r="L118" s="6"/>
      <c r="M118" s="6"/>
      <c r="N118" s="6"/>
      <c r="O118" s="6"/>
    </row>
    <row r="119" spans="1:15" x14ac:dyDescent="0.25">
      <c r="A119" s="4" t="s">
        <v>2535</v>
      </c>
      <c r="B119" s="5" t="s">
        <v>1020</v>
      </c>
      <c r="C119" s="5" t="s">
        <v>992</v>
      </c>
      <c r="D119" s="5" t="s">
        <v>758</v>
      </c>
      <c r="E119" s="6"/>
      <c r="F119" s="13">
        <v>29920</v>
      </c>
      <c r="G119" s="6"/>
      <c r="H119" s="6"/>
      <c r="I119" s="12"/>
      <c r="J119" s="6"/>
      <c r="K119" s="6"/>
      <c r="L119" s="6"/>
      <c r="M119" s="12"/>
      <c r="N119" s="12"/>
      <c r="O119" s="6"/>
    </row>
    <row r="120" spans="1:15" x14ac:dyDescent="0.25">
      <c r="A120" s="4" t="s">
        <v>2536</v>
      </c>
      <c r="B120" s="5" t="s">
        <v>1020</v>
      </c>
      <c r="C120" s="5" t="s">
        <v>992</v>
      </c>
      <c r="D120" s="5" t="s">
        <v>759</v>
      </c>
      <c r="E120" s="6"/>
      <c r="F120" s="13">
        <v>1170</v>
      </c>
      <c r="G120" s="6"/>
      <c r="H120" s="6"/>
      <c r="I120" s="12"/>
      <c r="J120" s="6"/>
      <c r="K120" s="6"/>
      <c r="L120" s="6"/>
      <c r="M120" s="6"/>
      <c r="N120" s="12"/>
      <c r="O120" s="6"/>
    </row>
    <row r="121" spans="1:15" x14ac:dyDescent="0.25">
      <c r="A121" s="4" t="s">
        <v>2532</v>
      </c>
      <c r="B121" s="5" t="s">
        <v>1020</v>
      </c>
      <c r="C121" s="5" t="s">
        <v>992</v>
      </c>
      <c r="D121" s="5" t="s">
        <v>755</v>
      </c>
      <c r="E121" s="6"/>
      <c r="F121" s="13">
        <v>4820</v>
      </c>
      <c r="G121" s="6"/>
      <c r="H121" s="6"/>
      <c r="I121" s="12"/>
      <c r="J121" s="6"/>
      <c r="K121" s="6"/>
      <c r="L121" s="6"/>
      <c r="M121" s="6"/>
      <c r="N121" s="6"/>
      <c r="O121" s="6"/>
    </row>
    <row r="122" spans="1:15" x14ac:dyDescent="0.25">
      <c r="A122" s="4" t="s">
        <v>2510</v>
      </c>
      <c r="B122" s="5" t="s">
        <v>1020</v>
      </c>
      <c r="C122" s="5" t="s">
        <v>992</v>
      </c>
      <c r="D122" s="5" t="s">
        <v>740</v>
      </c>
      <c r="E122" s="12"/>
      <c r="F122" s="13">
        <v>10320</v>
      </c>
      <c r="G122" s="6"/>
      <c r="H122" s="6"/>
      <c r="I122" s="12"/>
      <c r="J122" s="6"/>
      <c r="K122" s="6"/>
      <c r="L122" s="6"/>
      <c r="M122" s="6"/>
      <c r="N122" s="12"/>
      <c r="O122" s="6"/>
    </row>
    <row r="123" spans="1:15" x14ac:dyDescent="0.25">
      <c r="A123" s="4" t="s">
        <v>2523</v>
      </c>
      <c r="B123" s="5" t="s">
        <v>1020</v>
      </c>
      <c r="C123" s="5" t="s">
        <v>992</v>
      </c>
      <c r="D123" s="5" t="s">
        <v>748</v>
      </c>
      <c r="E123" s="12"/>
      <c r="F123" s="7">
        <v>17580</v>
      </c>
      <c r="G123" s="12"/>
      <c r="H123" s="12"/>
      <c r="I123" s="12"/>
      <c r="J123" s="6"/>
      <c r="K123" s="6"/>
      <c r="L123" s="6"/>
      <c r="M123" s="6"/>
      <c r="N123" s="12"/>
      <c r="O123" s="6"/>
    </row>
    <row r="124" spans="1:15" x14ac:dyDescent="0.25">
      <c r="A124" s="4" t="s">
        <v>2537</v>
      </c>
      <c r="B124" s="5" t="s">
        <v>1020</v>
      </c>
      <c r="C124" s="5" t="s">
        <v>992</v>
      </c>
      <c r="D124" s="5" t="s">
        <v>760</v>
      </c>
      <c r="E124" s="12"/>
      <c r="F124" s="7">
        <v>58960</v>
      </c>
      <c r="G124" s="6"/>
      <c r="H124" s="12"/>
      <c r="I124" s="12"/>
      <c r="J124" s="6"/>
      <c r="K124" s="6"/>
      <c r="L124" s="6"/>
      <c r="M124" s="6"/>
      <c r="N124" s="12"/>
      <c r="O124" s="6"/>
    </row>
    <row r="125" spans="1:15" x14ac:dyDescent="0.25">
      <c r="A125" s="4" t="s">
        <v>2521</v>
      </c>
      <c r="B125" s="5" t="s">
        <v>1020</v>
      </c>
      <c r="C125" s="5" t="s">
        <v>992</v>
      </c>
      <c r="D125" s="5" t="s">
        <v>746</v>
      </c>
      <c r="E125" s="6"/>
      <c r="F125" s="13">
        <v>44470</v>
      </c>
      <c r="G125" s="6"/>
      <c r="H125" s="6"/>
      <c r="I125" s="12"/>
      <c r="J125" s="12"/>
      <c r="K125" s="6"/>
      <c r="L125" s="6"/>
      <c r="M125" s="6"/>
      <c r="N125" s="12"/>
      <c r="O125" s="6"/>
    </row>
    <row r="126" spans="1:15" x14ac:dyDescent="0.25">
      <c r="A126" s="4" t="s">
        <v>2539</v>
      </c>
      <c r="B126" s="5" t="s">
        <v>1020</v>
      </c>
      <c r="C126" s="5" t="s">
        <v>992</v>
      </c>
      <c r="D126" s="5" t="s">
        <v>762</v>
      </c>
      <c r="E126" s="6"/>
      <c r="F126" s="13">
        <v>72300</v>
      </c>
      <c r="G126" s="6"/>
      <c r="H126" s="6"/>
      <c r="I126" s="12"/>
      <c r="J126" s="6"/>
      <c r="K126" s="6"/>
      <c r="L126" s="6"/>
      <c r="M126" s="6"/>
      <c r="N126" s="12"/>
      <c r="O126" s="6"/>
    </row>
    <row r="127" spans="1:15" x14ac:dyDescent="0.25">
      <c r="A127" s="4" t="s">
        <v>2558</v>
      </c>
      <c r="B127" s="5" t="s">
        <v>1020</v>
      </c>
      <c r="C127" s="5" t="s">
        <v>992</v>
      </c>
      <c r="D127" s="5" t="s">
        <v>774</v>
      </c>
      <c r="E127" s="12"/>
      <c r="F127" s="7">
        <v>32970</v>
      </c>
      <c r="G127" s="6"/>
      <c r="H127" s="6"/>
      <c r="I127" s="12"/>
      <c r="J127" s="6"/>
      <c r="K127" s="6"/>
      <c r="L127" s="6"/>
      <c r="M127" s="6"/>
      <c r="N127" s="6"/>
      <c r="O127" s="6"/>
    </row>
    <row r="128" spans="1:15" x14ac:dyDescent="0.25">
      <c r="A128" s="4" t="s">
        <v>2559</v>
      </c>
      <c r="B128" s="5" t="s">
        <v>1020</v>
      </c>
      <c r="C128" s="5" t="s">
        <v>992</v>
      </c>
      <c r="D128" s="5" t="s">
        <v>775</v>
      </c>
      <c r="E128" s="12"/>
      <c r="F128" s="13">
        <v>1070</v>
      </c>
      <c r="G128" s="6"/>
      <c r="H128" s="6"/>
      <c r="I128" s="6"/>
      <c r="J128" s="6"/>
      <c r="K128" s="6"/>
      <c r="L128" s="6"/>
      <c r="M128" s="12"/>
      <c r="N128" s="6"/>
      <c r="O128" s="6"/>
    </row>
    <row r="129" spans="1:15" x14ac:dyDescent="0.25">
      <c r="A129" s="4" t="s">
        <v>2552</v>
      </c>
      <c r="B129" s="5" t="s">
        <v>1020</v>
      </c>
      <c r="C129" s="5" t="s">
        <v>992</v>
      </c>
      <c r="D129" s="5" t="s">
        <v>769</v>
      </c>
      <c r="E129" s="6"/>
      <c r="F129" s="13">
        <v>4880</v>
      </c>
      <c r="G129" s="6"/>
      <c r="H129" s="6"/>
      <c r="I129" s="6"/>
      <c r="J129" s="12"/>
      <c r="K129" s="6"/>
      <c r="L129" s="6"/>
      <c r="M129" s="6"/>
      <c r="N129" s="12"/>
      <c r="O129" s="6"/>
    </row>
    <row r="130" spans="1:15" x14ac:dyDescent="0.25">
      <c r="A130" s="4" t="s">
        <v>2553</v>
      </c>
      <c r="B130" s="5" t="s">
        <v>1020</v>
      </c>
      <c r="C130" s="5" t="s">
        <v>992</v>
      </c>
      <c r="D130" s="5" t="s">
        <v>770</v>
      </c>
      <c r="E130" s="6"/>
      <c r="F130" s="13">
        <v>2630</v>
      </c>
      <c r="G130" s="6"/>
      <c r="H130" s="6"/>
      <c r="I130" s="6"/>
      <c r="J130" s="12"/>
      <c r="K130" s="6"/>
      <c r="L130" s="6"/>
      <c r="M130" s="6"/>
      <c r="N130" s="6"/>
      <c r="O130" s="6"/>
    </row>
    <row r="131" spans="1:15" x14ac:dyDescent="0.25">
      <c r="A131" s="4" t="s">
        <v>2550</v>
      </c>
      <c r="B131" s="5" t="s">
        <v>1020</v>
      </c>
      <c r="C131" s="5" t="s">
        <v>992</v>
      </c>
      <c r="D131" s="5" t="s">
        <v>767</v>
      </c>
      <c r="E131" s="6"/>
      <c r="F131" s="13">
        <v>38060</v>
      </c>
      <c r="G131" s="6"/>
      <c r="H131" s="6"/>
      <c r="I131" s="12"/>
      <c r="J131" s="6"/>
      <c r="K131" s="6"/>
      <c r="L131" s="6"/>
      <c r="M131" s="6"/>
      <c r="N131" s="6"/>
      <c r="O131" s="6"/>
    </row>
    <row r="132" spans="1:15" x14ac:dyDescent="0.25">
      <c r="A132" s="4" t="s">
        <v>2549</v>
      </c>
      <c r="B132" s="5" t="s">
        <v>1020</v>
      </c>
      <c r="C132" s="5" t="s">
        <v>992</v>
      </c>
      <c r="D132" s="5" t="s">
        <v>766</v>
      </c>
      <c r="E132" s="12"/>
      <c r="F132" s="7">
        <v>142370</v>
      </c>
      <c r="G132" s="6"/>
      <c r="H132" s="12"/>
      <c r="I132" s="12"/>
      <c r="J132" s="6"/>
      <c r="K132" s="6"/>
      <c r="L132" s="6"/>
      <c r="M132" s="6"/>
      <c r="N132" s="6"/>
      <c r="O132" s="6"/>
    </row>
    <row r="133" spans="1:15" x14ac:dyDescent="0.25">
      <c r="A133" s="4" t="s">
        <v>2551</v>
      </c>
      <c r="B133" s="5" t="s">
        <v>1020</v>
      </c>
      <c r="C133" s="5" t="s">
        <v>992</v>
      </c>
      <c r="D133" s="5" t="s">
        <v>768</v>
      </c>
      <c r="E133" s="12"/>
      <c r="F133" s="13">
        <v>9480</v>
      </c>
      <c r="G133" s="6"/>
      <c r="H133" s="12"/>
      <c r="I133" s="6"/>
      <c r="J133" s="6"/>
      <c r="K133" s="6"/>
      <c r="L133" s="6"/>
      <c r="M133" s="6"/>
      <c r="N133" s="6"/>
      <c r="O133" s="6"/>
    </row>
    <row r="134" spans="1:15" x14ac:dyDescent="0.25">
      <c r="A134" s="4" t="s">
        <v>2528</v>
      </c>
      <c r="B134" s="5" t="s">
        <v>1020</v>
      </c>
      <c r="C134" s="5" t="s">
        <v>992</v>
      </c>
      <c r="D134" s="5" t="s">
        <v>751</v>
      </c>
      <c r="E134" s="12"/>
      <c r="F134" s="13">
        <v>14190</v>
      </c>
      <c r="G134" s="12"/>
      <c r="H134" s="12"/>
      <c r="I134" s="12"/>
      <c r="J134" s="6"/>
      <c r="K134" s="6"/>
      <c r="L134" s="6"/>
      <c r="M134" s="6"/>
      <c r="N134" s="12"/>
      <c r="O134" s="6"/>
    </row>
    <row r="135" spans="1:15" x14ac:dyDescent="0.25">
      <c r="A135" s="4" t="s">
        <v>2529</v>
      </c>
      <c r="B135" s="5" t="s">
        <v>1020</v>
      </c>
      <c r="C135" s="5" t="s">
        <v>992</v>
      </c>
      <c r="D135" s="5" t="s">
        <v>752</v>
      </c>
      <c r="E135" s="12"/>
      <c r="F135" s="7">
        <v>40360</v>
      </c>
      <c r="G135" s="6"/>
      <c r="H135" s="12"/>
      <c r="I135" s="12"/>
      <c r="J135" s="6"/>
      <c r="K135" s="6"/>
      <c r="L135" s="6"/>
      <c r="M135" s="6"/>
      <c r="N135" s="12"/>
      <c r="O135" s="6"/>
    </row>
    <row r="136" spans="1:15" x14ac:dyDescent="0.25">
      <c r="A136" s="4" t="s">
        <v>2505</v>
      </c>
      <c r="B136" s="5" t="s">
        <v>1020</v>
      </c>
      <c r="C136" s="5" t="s">
        <v>992</v>
      </c>
      <c r="D136" s="5" t="s">
        <v>735</v>
      </c>
      <c r="E136" s="12"/>
      <c r="F136" s="13">
        <v>8270</v>
      </c>
      <c r="G136" s="6"/>
      <c r="H136" s="12"/>
      <c r="I136" s="12"/>
      <c r="J136" s="6"/>
      <c r="K136" s="6"/>
      <c r="L136" s="6"/>
      <c r="M136" s="6"/>
      <c r="N136" s="6"/>
      <c r="O136" s="6"/>
    </row>
    <row r="137" spans="1:15" x14ac:dyDescent="0.25">
      <c r="A137" s="4" t="s">
        <v>2534</v>
      </c>
      <c r="B137" s="5" t="s">
        <v>1020</v>
      </c>
      <c r="C137" s="5" t="s">
        <v>992</v>
      </c>
      <c r="D137" s="5" t="s">
        <v>757</v>
      </c>
      <c r="E137" s="12"/>
      <c r="F137" s="7">
        <v>18630</v>
      </c>
      <c r="G137" s="6"/>
      <c r="H137" s="12"/>
      <c r="I137" s="12"/>
      <c r="J137" s="6"/>
      <c r="K137" s="6"/>
      <c r="L137" s="6"/>
      <c r="M137" s="6"/>
      <c r="N137" s="12"/>
      <c r="O137" s="6"/>
    </row>
    <row r="138" spans="1:15" x14ac:dyDescent="0.25">
      <c r="A138" s="4" t="s">
        <v>2514</v>
      </c>
      <c r="B138" s="5" t="s">
        <v>1020</v>
      </c>
      <c r="C138" s="5" t="s">
        <v>992</v>
      </c>
      <c r="D138" s="5" t="s">
        <v>743</v>
      </c>
      <c r="E138" s="12"/>
      <c r="F138" s="7">
        <v>1340</v>
      </c>
      <c r="G138" s="6"/>
      <c r="H138" s="12"/>
      <c r="I138" s="12"/>
      <c r="J138" s="6"/>
      <c r="K138" s="6"/>
      <c r="L138" s="6"/>
      <c r="M138" s="6"/>
      <c r="N138" s="12"/>
      <c r="O138" s="6"/>
    </row>
    <row r="139" spans="1:15" x14ac:dyDescent="0.25">
      <c r="A139" s="4" t="s">
        <v>2130</v>
      </c>
      <c r="B139" s="5" t="s">
        <v>1020</v>
      </c>
      <c r="C139" s="5" t="s">
        <v>992</v>
      </c>
      <c r="D139" s="5" t="s">
        <v>966</v>
      </c>
      <c r="E139" s="13">
        <v>-3921420</v>
      </c>
      <c r="F139" s="6"/>
      <c r="G139" s="6"/>
      <c r="H139" s="6"/>
      <c r="I139" s="12"/>
      <c r="J139" s="6"/>
      <c r="K139" s="6"/>
      <c r="L139" s="6"/>
      <c r="M139" s="6"/>
      <c r="N139" s="12"/>
      <c r="O139" s="6"/>
    </row>
    <row r="140" spans="1:15" x14ac:dyDescent="0.25">
      <c r="A140" s="4" t="s">
        <v>2548</v>
      </c>
      <c r="B140" s="5" t="s">
        <v>1020</v>
      </c>
      <c r="C140" s="5" t="s">
        <v>992</v>
      </c>
      <c r="D140" s="5" t="s">
        <v>765</v>
      </c>
      <c r="E140" s="12"/>
      <c r="F140" s="13">
        <v>1700</v>
      </c>
      <c r="G140" s="6"/>
      <c r="H140" s="6"/>
      <c r="I140" s="6"/>
      <c r="J140" s="6"/>
      <c r="K140" s="6"/>
      <c r="L140" s="6"/>
      <c r="M140" s="6"/>
      <c r="N140" s="12"/>
      <c r="O140" s="6"/>
    </row>
    <row r="141" spans="1:15" x14ac:dyDescent="0.25">
      <c r="A141" s="4" t="s">
        <v>1470</v>
      </c>
      <c r="B141" s="5" t="s">
        <v>1021</v>
      </c>
      <c r="C141" s="5" t="s">
        <v>980</v>
      </c>
      <c r="D141" s="5" t="s">
        <v>247</v>
      </c>
      <c r="E141" s="13">
        <v>246830</v>
      </c>
      <c r="F141" s="13">
        <v>410</v>
      </c>
      <c r="G141" s="13">
        <v>120</v>
      </c>
      <c r="H141" s="13">
        <v>2020</v>
      </c>
      <c r="I141" s="7">
        <v>2630</v>
      </c>
      <c r="J141" s="6"/>
      <c r="K141" s="6"/>
      <c r="L141" s="6"/>
      <c r="M141" s="6"/>
      <c r="N141" s="12"/>
      <c r="O141" s="6"/>
    </row>
    <row r="142" spans="1:15" x14ac:dyDescent="0.25">
      <c r="A142" s="4" t="s">
        <v>4732</v>
      </c>
      <c r="B142" s="5" t="s">
        <v>1021</v>
      </c>
      <c r="C142" s="5" t="s">
        <v>1001</v>
      </c>
      <c r="D142" s="5" t="s">
        <v>244</v>
      </c>
      <c r="E142" s="13">
        <v>94920</v>
      </c>
      <c r="F142" s="6"/>
      <c r="G142" s="6"/>
      <c r="H142" s="6"/>
      <c r="I142" s="6"/>
      <c r="J142" s="6"/>
      <c r="K142" s="6"/>
      <c r="L142" s="6"/>
      <c r="M142" s="6"/>
      <c r="N142" s="12"/>
      <c r="O142" s="6"/>
    </row>
    <row r="143" spans="1:15" x14ac:dyDescent="0.25">
      <c r="A143" s="9" t="s">
        <v>1442</v>
      </c>
      <c r="B143" s="5" t="s">
        <v>1021</v>
      </c>
      <c r="C143" s="5" t="s">
        <v>1001</v>
      </c>
      <c r="D143" s="5" t="s">
        <v>234</v>
      </c>
      <c r="E143" s="13">
        <v>135320</v>
      </c>
      <c r="F143" s="13">
        <v>90</v>
      </c>
      <c r="G143" s="6"/>
      <c r="H143" s="6"/>
      <c r="I143" s="13">
        <v>40</v>
      </c>
      <c r="J143" s="6"/>
      <c r="K143" s="6"/>
      <c r="L143" s="6"/>
      <c r="M143" s="6"/>
      <c r="N143" s="12"/>
      <c r="O143" s="6"/>
    </row>
    <row r="144" spans="1:15" x14ac:dyDescent="0.25">
      <c r="A144" s="4" t="s">
        <v>4750</v>
      </c>
      <c r="B144" s="5" t="s">
        <v>1021</v>
      </c>
      <c r="C144" s="5" t="s">
        <v>1001</v>
      </c>
      <c r="D144" s="5" t="s">
        <v>240</v>
      </c>
      <c r="E144" s="7">
        <v>135390</v>
      </c>
      <c r="F144" s="7">
        <v>20</v>
      </c>
      <c r="G144" s="12"/>
      <c r="H144" s="12"/>
      <c r="I144" s="7">
        <v>40</v>
      </c>
      <c r="J144" s="6"/>
      <c r="K144" s="6"/>
      <c r="L144" s="6"/>
      <c r="M144" s="6"/>
      <c r="N144" s="12"/>
      <c r="O144" s="6"/>
    </row>
    <row r="145" spans="1:15" x14ac:dyDescent="0.25">
      <c r="A145" s="4" t="s">
        <v>1443</v>
      </c>
      <c r="B145" s="5" t="s">
        <v>1021</v>
      </c>
      <c r="C145" s="5" t="s">
        <v>1001</v>
      </c>
      <c r="D145" s="5" t="s">
        <v>235</v>
      </c>
      <c r="E145" s="7">
        <v>534320</v>
      </c>
      <c r="F145" s="13">
        <v>300</v>
      </c>
      <c r="G145" s="12"/>
      <c r="H145" s="13">
        <v>670</v>
      </c>
      <c r="I145" s="13">
        <v>8410</v>
      </c>
      <c r="J145" s="6"/>
      <c r="K145" s="6"/>
      <c r="L145" s="6"/>
      <c r="M145" s="6"/>
      <c r="N145" s="7">
        <v>-8740</v>
      </c>
      <c r="O145" s="6"/>
    </row>
    <row r="146" spans="1:15" x14ac:dyDescent="0.25">
      <c r="A146" s="4" t="s">
        <v>1438</v>
      </c>
      <c r="B146" s="5" t="s">
        <v>1021</v>
      </c>
      <c r="C146" s="5" t="s">
        <v>1001</v>
      </c>
      <c r="D146" s="5" t="s">
        <v>230</v>
      </c>
      <c r="E146" s="7">
        <v>144850</v>
      </c>
      <c r="F146" s="6"/>
      <c r="G146" s="6"/>
      <c r="H146" s="12"/>
      <c r="I146" s="12"/>
      <c r="J146" s="6"/>
      <c r="K146" s="6"/>
      <c r="L146" s="6"/>
      <c r="M146" s="6"/>
      <c r="N146" s="12"/>
      <c r="O146" s="6"/>
    </row>
    <row r="147" spans="1:15" x14ac:dyDescent="0.25">
      <c r="A147" s="4" t="s">
        <v>4751</v>
      </c>
      <c r="B147" s="5" t="s">
        <v>1021</v>
      </c>
      <c r="C147" s="5" t="s">
        <v>1001</v>
      </c>
      <c r="D147" s="5" t="s">
        <v>241</v>
      </c>
      <c r="E147" s="7">
        <v>309144</v>
      </c>
      <c r="F147" s="7">
        <v>20</v>
      </c>
      <c r="G147" s="6"/>
      <c r="H147" s="7">
        <v>2610</v>
      </c>
      <c r="I147" s="7">
        <v>30</v>
      </c>
      <c r="J147" s="6"/>
      <c r="K147" s="6"/>
      <c r="L147" s="6"/>
      <c r="M147" s="6"/>
      <c r="N147" s="12"/>
      <c r="O147" s="6"/>
    </row>
    <row r="148" spans="1:15" x14ac:dyDescent="0.25">
      <c r="A148" s="4" t="s">
        <v>1441</v>
      </c>
      <c r="B148" s="5" t="s">
        <v>1021</v>
      </c>
      <c r="C148" s="5" t="s">
        <v>1001</v>
      </c>
      <c r="D148" s="5" t="s">
        <v>233</v>
      </c>
      <c r="E148" s="7">
        <v>552580</v>
      </c>
      <c r="F148" s="7">
        <v>40</v>
      </c>
      <c r="G148" s="12"/>
      <c r="H148" s="7">
        <v>20</v>
      </c>
      <c r="I148" s="7">
        <v>9480</v>
      </c>
      <c r="J148" s="6"/>
      <c r="K148" s="6"/>
      <c r="L148" s="6"/>
      <c r="M148" s="6"/>
      <c r="N148" s="12"/>
      <c r="O148" s="6"/>
    </row>
    <row r="149" spans="1:15" x14ac:dyDescent="0.25">
      <c r="A149" s="4" t="s">
        <v>1439</v>
      </c>
      <c r="B149" s="5" t="s">
        <v>1021</v>
      </c>
      <c r="C149" s="5" t="s">
        <v>1001</v>
      </c>
      <c r="D149" s="5" t="s">
        <v>231</v>
      </c>
      <c r="E149" s="13">
        <v>167730</v>
      </c>
      <c r="F149" s="13">
        <v>600</v>
      </c>
      <c r="G149" s="6"/>
      <c r="H149" s="13">
        <v>1070</v>
      </c>
      <c r="I149" s="7">
        <v>9280</v>
      </c>
      <c r="J149" s="6"/>
      <c r="K149" s="6"/>
      <c r="L149" s="6"/>
      <c r="M149" s="6"/>
      <c r="N149" s="13">
        <v>-31000</v>
      </c>
      <c r="O149" s="6"/>
    </row>
    <row r="150" spans="1:15" x14ac:dyDescent="0.25">
      <c r="A150" s="4" t="s">
        <v>4752</v>
      </c>
      <c r="B150" s="5" t="s">
        <v>1021</v>
      </c>
      <c r="C150" s="5" t="s">
        <v>1001</v>
      </c>
      <c r="D150" s="5" t="s">
        <v>242</v>
      </c>
      <c r="E150" s="7">
        <v>249540</v>
      </c>
      <c r="F150" s="12"/>
      <c r="G150" s="6"/>
      <c r="H150" s="12"/>
      <c r="I150" s="12"/>
      <c r="J150" s="6"/>
      <c r="K150" s="6"/>
      <c r="L150" s="6"/>
      <c r="M150" s="6"/>
      <c r="N150" s="12"/>
      <c r="O150" s="6"/>
    </row>
    <row r="151" spans="1:15" x14ac:dyDescent="0.25">
      <c r="A151" s="4" t="s">
        <v>1437</v>
      </c>
      <c r="B151" s="5" t="s">
        <v>1021</v>
      </c>
      <c r="C151" s="5" t="s">
        <v>1001</v>
      </c>
      <c r="D151" s="5" t="s">
        <v>229</v>
      </c>
      <c r="E151" s="6"/>
      <c r="F151" s="12"/>
      <c r="G151" s="13">
        <v>760</v>
      </c>
      <c r="H151" s="6"/>
      <c r="I151" s="13">
        <v>216903</v>
      </c>
      <c r="J151" s="6"/>
      <c r="K151" s="6"/>
      <c r="L151" s="6"/>
      <c r="M151" s="6"/>
      <c r="N151" s="13">
        <v>-115000</v>
      </c>
      <c r="O151" s="6"/>
    </row>
    <row r="152" spans="1:15" x14ac:dyDescent="0.25">
      <c r="A152" s="9" t="s">
        <v>1447</v>
      </c>
      <c r="B152" s="5" t="s">
        <v>1021</v>
      </c>
      <c r="C152" s="5" t="s">
        <v>1001</v>
      </c>
      <c r="D152" s="5" t="s">
        <v>237</v>
      </c>
      <c r="E152" s="13">
        <v>139130</v>
      </c>
      <c r="F152" s="13">
        <v>90</v>
      </c>
      <c r="G152" s="12"/>
      <c r="H152" s="13">
        <v>40</v>
      </c>
      <c r="I152" s="13">
        <v>570</v>
      </c>
      <c r="J152" s="6"/>
      <c r="K152" s="6"/>
      <c r="L152" s="13">
        <v>6930</v>
      </c>
      <c r="M152" s="12"/>
      <c r="N152" s="13">
        <v>-32010</v>
      </c>
      <c r="O152" s="6"/>
    </row>
    <row r="153" spans="1:15" x14ac:dyDescent="0.25">
      <c r="A153" s="4" t="s">
        <v>1448</v>
      </c>
      <c r="B153" s="5" t="s">
        <v>1021</v>
      </c>
      <c r="C153" s="5" t="s">
        <v>1001</v>
      </c>
      <c r="D153" s="5" t="s">
        <v>238</v>
      </c>
      <c r="E153" s="13">
        <v>198240</v>
      </c>
      <c r="F153" s="13">
        <v>160</v>
      </c>
      <c r="G153" s="6"/>
      <c r="H153" s="13">
        <v>930</v>
      </c>
      <c r="I153" s="7">
        <v>520</v>
      </c>
      <c r="J153" s="6"/>
      <c r="K153" s="6"/>
      <c r="L153" s="6"/>
      <c r="M153" s="6"/>
      <c r="N153" s="13">
        <v>-207970</v>
      </c>
      <c r="O153" s="6"/>
    </row>
    <row r="154" spans="1:15" x14ac:dyDescent="0.25">
      <c r="A154" s="4" t="s">
        <v>2181</v>
      </c>
      <c r="B154" s="5" t="s">
        <v>1021</v>
      </c>
      <c r="C154" s="5" t="s">
        <v>1001</v>
      </c>
      <c r="D154" s="5" t="s">
        <v>245</v>
      </c>
      <c r="E154" s="12"/>
      <c r="F154" s="6"/>
      <c r="G154" s="6"/>
      <c r="H154" s="12"/>
      <c r="I154" s="12"/>
      <c r="J154" s="6"/>
      <c r="K154" s="6"/>
      <c r="L154" s="6"/>
      <c r="M154" s="6"/>
      <c r="N154" s="12"/>
      <c r="O154" s="13">
        <v>-129960</v>
      </c>
    </row>
    <row r="155" spans="1:15" x14ac:dyDescent="0.25">
      <c r="A155" s="4" t="s">
        <v>1449</v>
      </c>
      <c r="B155" s="5" t="s">
        <v>1021</v>
      </c>
      <c r="C155" s="5" t="s">
        <v>1001</v>
      </c>
      <c r="D155" s="5" t="s">
        <v>239</v>
      </c>
      <c r="E155" s="7">
        <v>168710</v>
      </c>
      <c r="F155" s="6"/>
      <c r="G155" s="6"/>
      <c r="H155" s="12"/>
      <c r="I155" s="13">
        <v>130</v>
      </c>
      <c r="J155" s="6"/>
      <c r="K155" s="6"/>
      <c r="L155" s="6"/>
      <c r="M155" s="6"/>
      <c r="N155" s="12"/>
      <c r="O155" s="6"/>
    </row>
    <row r="156" spans="1:15" x14ac:dyDescent="0.25">
      <c r="A156" s="4" t="s">
        <v>1440</v>
      </c>
      <c r="B156" s="5" t="s">
        <v>1021</v>
      </c>
      <c r="C156" s="5" t="s">
        <v>1001</v>
      </c>
      <c r="D156" s="5" t="s">
        <v>232</v>
      </c>
      <c r="E156" s="13">
        <v>27380</v>
      </c>
      <c r="F156" s="6"/>
      <c r="G156" s="6"/>
      <c r="H156" s="6"/>
      <c r="I156" s="7">
        <v>300</v>
      </c>
      <c r="J156" s="6"/>
      <c r="K156" s="6"/>
      <c r="L156" s="6"/>
      <c r="M156" s="6"/>
      <c r="N156" s="12"/>
      <c r="O156" s="6"/>
    </row>
    <row r="157" spans="1:15" x14ac:dyDescent="0.25">
      <c r="A157" s="4" t="s">
        <v>4753</v>
      </c>
      <c r="B157" s="5" t="s">
        <v>1021</v>
      </c>
      <c r="C157" s="5" t="s">
        <v>1001</v>
      </c>
      <c r="D157" s="5" t="s">
        <v>243</v>
      </c>
      <c r="E157" s="7">
        <v>214960</v>
      </c>
      <c r="F157" s="13">
        <v>160</v>
      </c>
      <c r="G157" s="6"/>
      <c r="H157" s="12"/>
      <c r="I157" s="12"/>
      <c r="J157" s="6"/>
      <c r="K157" s="6"/>
      <c r="L157" s="6"/>
      <c r="M157" s="6"/>
      <c r="N157" s="12"/>
      <c r="O157" s="6"/>
    </row>
    <row r="158" spans="1:15" x14ac:dyDescent="0.25">
      <c r="A158" s="4" t="s">
        <v>1444</v>
      </c>
      <c r="B158" s="5" t="s">
        <v>1021</v>
      </c>
      <c r="C158" s="5" t="s">
        <v>1001</v>
      </c>
      <c r="D158" s="5" t="s">
        <v>236</v>
      </c>
      <c r="E158" s="7">
        <v>124090</v>
      </c>
      <c r="F158" s="12"/>
      <c r="G158" s="6"/>
      <c r="H158" s="7">
        <v>400</v>
      </c>
      <c r="I158" s="7">
        <v>160</v>
      </c>
      <c r="J158" s="12"/>
      <c r="K158" s="6"/>
      <c r="L158" s="6"/>
      <c r="M158" s="6"/>
      <c r="N158" s="12"/>
      <c r="O158" s="6"/>
    </row>
    <row r="159" spans="1:15" x14ac:dyDescent="0.25">
      <c r="A159" s="4" t="s">
        <v>2109</v>
      </c>
      <c r="B159" s="5" t="s">
        <v>1021</v>
      </c>
      <c r="C159" s="5" t="s">
        <v>1000</v>
      </c>
      <c r="D159" s="5" t="s">
        <v>721</v>
      </c>
      <c r="E159" s="13">
        <v>55660</v>
      </c>
      <c r="F159" s="6"/>
      <c r="G159" s="13">
        <v>20</v>
      </c>
      <c r="H159" s="13">
        <v>5120</v>
      </c>
      <c r="I159" s="7">
        <v>148750</v>
      </c>
      <c r="J159" s="12"/>
      <c r="K159" s="6"/>
      <c r="L159" s="6"/>
      <c r="M159" s="6"/>
      <c r="N159" s="7">
        <v>-88070</v>
      </c>
      <c r="O159" s="6"/>
    </row>
    <row r="160" spans="1:15" x14ac:dyDescent="0.25">
      <c r="A160" s="4" t="s">
        <v>2121</v>
      </c>
      <c r="B160" s="5" t="s">
        <v>1021</v>
      </c>
      <c r="C160" s="5" t="s">
        <v>1000</v>
      </c>
      <c r="D160" s="5" t="s">
        <v>731</v>
      </c>
      <c r="E160" s="13">
        <v>134360</v>
      </c>
      <c r="F160" s="6"/>
      <c r="G160" s="12"/>
      <c r="H160" s="6"/>
      <c r="I160" s="7">
        <v>50</v>
      </c>
      <c r="J160" s="6"/>
      <c r="K160" s="6"/>
      <c r="L160" s="6"/>
      <c r="M160" s="6"/>
      <c r="N160" s="6"/>
      <c r="O160" s="6"/>
    </row>
    <row r="161" spans="1:15" x14ac:dyDescent="0.25">
      <c r="A161" s="4" t="s">
        <v>2113</v>
      </c>
      <c r="B161" s="5" t="s">
        <v>1021</v>
      </c>
      <c r="C161" s="5" t="s">
        <v>1000</v>
      </c>
      <c r="D161" s="5" t="s">
        <v>723</v>
      </c>
      <c r="E161" s="7">
        <v>172280</v>
      </c>
      <c r="F161" s="6"/>
      <c r="G161" s="13">
        <v>20</v>
      </c>
      <c r="H161" s="13">
        <v>40</v>
      </c>
      <c r="I161" s="13">
        <v>4540</v>
      </c>
      <c r="J161" s="6"/>
      <c r="K161" s="6"/>
      <c r="L161" s="6"/>
      <c r="M161" s="6"/>
      <c r="N161" s="7">
        <v>-80</v>
      </c>
      <c r="O161" s="6"/>
    </row>
    <row r="162" spans="1:15" x14ac:dyDescent="0.25">
      <c r="A162" s="4" t="s">
        <v>2116</v>
      </c>
      <c r="B162" s="5" t="s">
        <v>1021</v>
      </c>
      <c r="C162" s="5" t="s">
        <v>1000</v>
      </c>
      <c r="D162" s="5" t="s">
        <v>726</v>
      </c>
      <c r="E162" s="7">
        <v>199720</v>
      </c>
      <c r="F162" s="6"/>
      <c r="G162" s="6"/>
      <c r="H162" s="6"/>
      <c r="I162" s="13">
        <v>93850</v>
      </c>
      <c r="J162" s="12"/>
      <c r="K162" s="6"/>
      <c r="L162" s="6"/>
      <c r="M162" s="6"/>
      <c r="N162" s="13">
        <v>-2870</v>
      </c>
      <c r="O162" s="6"/>
    </row>
    <row r="163" spans="1:15" x14ac:dyDescent="0.25">
      <c r="A163" s="4" t="s">
        <v>2091</v>
      </c>
      <c r="B163" s="5" t="s">
        <v>1021</v>
      </c>
      <c r="C163" s="5" t="s">
        <v>1000</v>
      </c>
      <c r="D163" s="5" t="s">
        <v>719</v>
      </c>
      <c r="E163" s="7">
        <v>135799</v>
      </c>
      <c r="F163" s="6"/>
      <c r="G163" s="6"/>
      <c r="H163" s="7">
        <v>400</v>
      </c>
      <c r="I163" s="7">
        <v>2710</v>
      </c>
      <c r="J163" s="6"/>
      <c r="K163" s="6"/>
      <c r="L163" s="6"/>
      <c r="M163" s="6"/>
      <c r="N163" s="6"/>
      <c r="O163" s="6"/>
    </row>
    <row r="164" spans="1:15" x14ac:dyDescent="0.25">
      <c r="A164" s="4" t="s">
        <v>2085</v>
      </c>
      <c r="B164" s="5" t="s">
        <v>1021</v>
      </c>
      <c r="C164" s="5" t="s">
        <v>1000</v>
      </c>
      <c r="D164" s="5" t="s">
        <v>718</v>
      </c>
      <c r="E164" s="12"/>
      <c r="F164" s="6"/>
      <c r="G164" s="6"/>
      <c r="H164" s="12"/>
      <c r="I164" s="7">
        <v>-242630</v>
      </c>
      <c r="J164" s="6"/>
      <c r="K164" s="6"/>
      <c r="L164" s="6"/>
      <c r="M164" s="6"/>
      <c r="N164" s="12"/>
      <c r="O164" s="6"/>
    </row>
    <row r="165" spans="1:15" x14ac:dyDescent="0.25">
      <c r="A165" s="4" t="s">
        <v>2110</v>
      </c>
      <c r="B165" s="5" t="s">
        <v>1021</v>
      </c>
      <c r="C165" s="5" t="s">
        <v>1000</v>
      </c>
      <c r="D165" s="5" t="s">
        <v>722</v>
      </c>
      <c r="E165" s="13">
        <v>138070</v>
      </c>
      <c r="F165" s="6"/>
      <c r="G165" s="6"/>
      <c r="H165" s="13">
        <v>80</v>
      </c>
      <c r="I165" s="7">
        <v>3300</v>
      </c>
      <c r="J165" s="6"/>
      <c r="K165" s="6"/>
      <c r="L165" s="6"/>
      <c r="M165" s="6"/>
      <c r="N165" s="6"/>
      <c r="O165" s="6"/>
    </row>
    <row r="166" spans="1:15" x14ac:dyDescent="0.25">
      <c r="A166" s="4" t="s">
        <v>2114</v>
      </c>
      <c r="B166" s="5" t="s">
        <v>1021</v>
      </c>
      <c r="C166" s="5" t="s">
        <v>1000</v>
      </c>
      <c r="D166" s="5" t="s">
        <v>724</v>
      </c>
      <c r="E166" s="13">
        <v>1139660</v>
      </c>
      <c r="F166" s="13">
        <v>7550</v>
      </c>
      <c r="G166" s="12"/>
      <c r="H166" s="13">
        <v>2340</v>
      </c>
      <c r="I166" s="13">
        <v>46820</v>
      </c>
      <c r="J166" s="6"/>
      <c r="K166" s="6"/>
      <c r="L166" s="6"/>
      <c r="M166" s="6"/>
      <c r="N166" s="13">
        <v>-131380</v>
      </c>
      <c r="O166" s="6"/>
    </row>
    <row r="167" spans="1:15" x14ac:dyDescent="0.25">
      <c r="A167" s="4" t="s">
        <v>2115</v>
      </c>
      <c r="B167" s="5" t="s">
        <v>1021</v>
      </c>
      <c r="C167" s="5" t="s">
        <v>1000</v>
      </c>
      <c r="D167" s="5" t="s">
        <v>725</v>
      </c>
      <c r="E167" s="13">
        <v>83340</v>
      </c>
      <c r="F167" s="6"/>
      <c r="G167" s="6"/>
      <c r="H167" s="13">
        <v>33870</v>
      </c>
      <c r="I167" s="13">
        <v>17540</v>
      </c>
      <c r="J167" s="6"/>
      <c r="K167" s="6"/>
      <c r="L167" s="6"/>
      <c r="M167" s="12"/>
      <c r="N167" s="6"/>
      <c r="O167" s="6"/>
    </row>
    <row r="168" spans="1:15" x14ac:dyDescent="0.25">
      <c r="A168" s="4" t="s">
        <v>2117</v>
      </c>
      <c r="B168" s="5" t="s">
        <v>1021</v>
      </c>
      <c r="C168" s="5" t="s">
        <v>1000</v>
      </c>
      <c r="D168" s="5" t="s">
        <v>727</v>
      </c>
      <c r="E168" s="6"/>
      <c r="F168" s="6"/>
      <c r="G168" s="13">
        <v>45700</v>
      </c>
      <c r="H168" s="13">
        <v>2740</v>
      </c>
      <c r="I168" s="13">
        <v>144660</v>
      </c>
      <c r="J168" s="6"/>
      <c r="K168" s="6"/>
      <c r="L168" s="12"/>
      <c r="M168" s="6"/>
      <c r="N168" s="6"/>
      <c r="O168" s="6"/>
    </row>
    <row r="169" spans="1:15" x14ac:dyDescent="0.25">
      <c r="A169" s="4" t="s">
        <v>2095</v>
      </c>
      <c r="B169" s="5" t="s">
        <v>1021</v>
      </c>
      <c r="C169" s="5" t="s">
        <v>1000</v>
      </c>
      <c r="D169" s="5" t="s">
        <v>720</v>
      </c>
      <c r="E169" s="13">
        <v>133010</v>
      </c>
      <c r="F169" s="6"/>
      <c r="G169" s="6"/>
      <c r="H169" s="12"/>
      <c r="I169" s="7">
        <v>7000</v>
      </c>
      <c r="J169" s="6"/>
      <c r="K169" s="6"/>
      <c r="L169" s="6"/>
      <c r="M169" s="6"/>
      <c r="N169" s="12"/>
      <c r="O169" s="6"/>
    </row>
    <row r="170" spans="1:15" x14ac:dyDescent="0.25">
      <c r="A170" s="4" t="s">
        <v>2120</v>
      </c>
      <c r="B170" s="5" t="s">
        <v>1021</v>
      </c>
      <c r="C170" s="5" t="s">
        <v>1000</v>
      </c>
      <c r="D170" s="5" t="s">
        <v>730</v>
      </c>
      <c r="E170" s="7">
        <v>10910</v>
      </c>
      <c r="F170" s="6"/>
      <c r="G170" s="6"/>
      <c r="H170" s="12"/>
      <c r="I170" s="7">
        <v>40</v>
      </c>
      <c r="J170" s="6"/>
      <c r="K170" s="6"/>
      <c r="L170" s="6"/>
      <c r="M170" s="6"/>
      <c r="N170" s="6"/>
      <c r="O170" s="6"/>
    </row>
    <row r="171" spans="1:15" x14ac:dyDescent="0.25">
      <c r="A171" s="4" t="s">
        <v>1040</v>
      </c>
      <c r="B171" s="5" t="s">
        <v>1021</v>
      </c>
      <c r="C171" s="5" t="s">
        <v>1002</v>
      </c>
      <c r="D171" s="5" t="s">
        <v>270</v>
      </c>
      <c r="E171" s="12"/>
      <c r="F171" s="6"/>
      <c r="G171" s="6"/>
      <c r="H171" s="12"/>
      <c r="I171" s="12"/>
      <c r="J171" s="6"/>
      <c r="K171" s="6"/>
      <c r="L171" s="6"/>
      <c r="M171" s="13">
        <v>32090</v>
      </c>
      <c r="N171" s="12"/>
      <c r="O171" s="6"/>
    </row>
    <row r="172" spans="1:15" x14ac:dyDescent="0.25">
      <c r="A172" s="4" t="s">
        <v>1073</v>
      </c>
      <c r="B172" s="5" t="s">
        <v>1021</v>
      </c>
      <c r="C172" s="5" t="s">
        <v>1002</v>
      </c>
      <c r="D172" s="5" t="s">
        <v>275</v>
      </c>
      <c r="E172" s="6"/>
      <c r="F172" s="6"/>
      <c r="G172" s="6"/>
      <c r="H172" s="6"/>
      <c r="I172" s="13">
        <v>456510</v>
      </c>
      <c r="J172" s="6"/>
      <c r="K172" s="6"/>
      <c r="L172" s="6"/>
      <c r="M172" s="7">
        <v>8090</v>
      </c>
      <c r="N172" s="13">
        <v>-37300</v>
      </c>
      <c r="O172" s="6"/>
    </row>
    <row r="173" spans="1:15" x14ac:dyDescent="0.25">
      <c r="A173" s="4" t="s">
        <v>1078</v>
      </c>
      <c r="B173" s="5" t="s">
        <v>1021</v>
      </c>
      <c r="C173" s="5" t="s">
        <v>1002</v>
      </c>
      <c r="D173" s="5" t="s">
        <v>276</v>
      </c>
      <c r="E173" s="13">
        <v>159160</v>
      </c>
      <c r="F173" s="13">
        <v>5440</v>
      </c>
      <c r="G173" s="6"/>
      <c r="H173" s="13">
        <v>1650</v>
      </c>
      <c r="I173" s="13">
        <v>748940</v>
      </c>
      <c r="J173" s="6"/>
      <c r="K173" s="6"/>
      <c r="L173" s="6"/>
      <c r="M173" s="6"/>
      <c r="N173" s="12"/>
      <c r="O173" s="6"/>
    </row>
    <row r="174" spans="1:15" x14ac:dyDescent="0.25">
      <c r="A174" s="4" t="s">
        <v>1070</v>
      </c>
      <c r="B174" s="5" t="s">
        <v>1021</v>
      </c>
      <c r="C174" s="5" t="s">
        <v>1002</v>
      </c>
      <c r="D174" s="5" t="s">
        <v>274</v>
      </c>
      <c r="E174" s="12"/>
      <c r="F174" s="12"/>
      <c r="G174" s="6"/>
      <c r="H174" s="12"/>
      <c r="I174" s="12"/>
      <c r="J174" s="13">
        <v>718010</v>
      </c>
      <c r="K174" s="6"/>
      <c r="L174" s="6"/>
      <c r="M174" s="6"/>
      <c r="N174" s="7">
        <v>-39500</v>
      </c>
      <c r="O174" s="6"/>
    </row>
    <row r="175" spans="1:15" x14ac:dyDescent="0.25">
      <c r="A175" s="4" t="s">
        <v>4733</v>
      </c>
      <c r="B175" s="5" t="s">
        <v>1021</v>
      </c>
      <c r="C175" s="5" t="s">
        <v>1010</v>
      </c>
      <c r="D175" s="5" t="s">
        <v>296</v>
      </c>
      <c r="E175" s="12"/>
      <c r="F175" s="6"/>
      <c r="G175" s="6"/>
      <c r="H175" s="12"/>
      <c r="I175" s="7">
        <v>-500000</v>
      </c>
      <c r="J175" s="6"/>
      <c r="K175" s="6"/>
      <c r="L175" s="6"/>
      <c r="M175" s="6"/>
      <c r="N175" s="12"/>
      <c r="O175" s="6"/>
    </row>
    <row r="176" spans="1:15" x14ac:dyDescent="0.25">
      <c r="A176" s="4" t="s">
        <v>4868</v>
      </c>
      <c r="B176" s="5" t="s">
        <v>1021</v>
      </c>
      <c r="C176" s="5" t="s">
        <v>1010</v>
      </c>
      <c r="D176" s="5" t="s">
        <v>293</v>
      </c>
      <c r="E176" s="6"/>
      <c r="F176" s="6"/>
      <c r="G176" s="6"/>
      <c r="H176" s="6"/>
      <c r="I176" s="6"/>
      <c r="J176" s="13">
        <v>38000</v>
      </c>
      <c r="K176" s="6"/>
      <c r="L176" s="6"/>
      <c r="M176" s="12"/>
      <c r="N176" s="6"/>
      <c r="O176" s="6"/>
    </row>
    <row r="177" spans="1:15" x14ac:dyDescent="0.25">
      <c r="A177" s="4" t="s">
        <v>4878</v>
      </c>
      <c r="B177" s="5" t="s">
        <v>1021</v>
      </c>
      <c r="C177" s="5" t="s">
        <v>1010</v>
      </c>
      <c r="D177" s="5" t="s">
        <v>292</v>
      </c>
      <c r="E177" s="6"/>
      <c r="F177" s="6"/>
      <c r="G177" s="6"/>
      <c r="H177" s="6"/>
      <c r="I177" s="6"/>
      <c r="J177" s="13">
        <v>189503</v>
      </c>
      <c r="K177" s="6"/>
      <c r="L177" s="6"/>
      <c r="M177" s="12"/>
      <c r="N177" s="6"/>
      <c r="O177" s="6"/>
    </row>
    <row r="178" spans="1:15" x14ac:dyDescent="0.25">
      <c r="A178" s="4" t="s">
        <v>4947</v>
      </c>
      <c r="B178" s="5" t="s">
        <v>1021</v>
      </c>
      <c r="C178" s="5" t="s">
        <v>1010</v>
      </c>
      <c r="D178" s="5" t="s">
        <v>940</v>
      </c>
      <c r="E178" s="6"/>
      <c r="F178" s="6"/>
      <c r="G178" s="6"/>
      <c r="H178" s="6"/>
      <c r="I178" s="13">
        <v>332160</v>
      </c>
      <c r="J178" s="6"/>
      <c r="K178" s="6"/>
      <c r="L178" s="6"/>
      <c r="M178" s="12"/>
      <c r="N178" s="6"/>
      <c r="O178" s="6"/>
    </row>
    <row r="179" spans="1:15" x14ac:dyDescent="0.25">
      <c r="A179" s="4" t="s">
        <v>4983</v>
      </c>
      <c r="B179" s="5" t="s">
        <v>1021</v>
      </c>
      <c r="C179" s="5" t="s">
        <v>1010</v>
      </c>
      <c r="D179" s="5" t="s">
        <v>941</v>
      </c>
      <c r="E179" s="6"/>
      <c r="F179" s="6"/>
      <c r="G179" s="6"/>
      <c r="H179" s="6"/>
      <c r="I179" s="13">
        <v>385000</v>
      </c>
      <c r="J179" s="6"/>
      <c r="K179" s="6"/>
      <c r="L179" s="6"/>
      <c r="M179" s="12"/>
      <c r="N179" s="6"/>
      <c r="O179" s="6"/>
    </row>
    <row r="180" spans="1:15" x14ac:dyDescent="0.25">
      <c r="A180" s="4" t="s">
        <v>4866</v>
      </c>
      <c r="B180" s="5" t="s">
        <v>1021</v>
      </c>
      <c r="C180" s="5" t="s">
        <v>1010</v>
      </c>
      <c r="D180" s="5" t="s">
        <v>289</v>
      </c>
      <c r="E180" s="6"/>
      <c r="F180" s="6"/>
      <c r="G180" s="6"/>
      <c r="H180" s="6"/>
      <c r="I180" s="6"/>
      <c r="J180" s="13">
        <v>923700</v>
      </c>
      <c r="K180" s="6"/>
      <c r="L180" s="6"/>
      <c r="M180" s="6"/>
      <c r="N180" s="12"/>
      <c r="O180" s="6"/>
    </row>
    <row r="181" spans="1:15" x14ac:dyDescent="0.25">
      <c r="A181" s="4" t="s">
        <v>4867</v>
      </c>
      <c r="B181" s="5" t="s">
        <v>1021</v>
      </c>
      <c r="C181" s="5" t="s">
        <v>1010</v>
      </c>
      <c r="D181" s="5" t="s">
        <v>291</v>
      </c>
      <c r="E181" s="12"/>
      <c r="F181" s="12"/>
      <c r="G181" s="6"/>
      <c r="H181" s="12"/>
      <c r="I181" s="12"/>
      <c r="J181" s="13">
        <v>969711</v>
      </c>
      <c r="K181" s="6"/>
      <c r="L181" s="6"/>
      <c r="M181" s="6"/>
      <c r="N181" s="12"/>
      <c r="O181" s="6"/>
    </row>
    <row r="182" spans="1:15" x14ac:dyDescent="0.25">
      <c r="A182" s="4" t="s">
        <v>2225</v>
      </c>
      <c r="B182" s="5" t="s">
        <v>1021</v>
      </c>
      <c r="C182" s="5" t="s">
        <v>1010</v>
      </c>
      <c r="D182" s="5" t="s">
        <v>286</v>
      </c>
      <c r="E182" s="7">
        <v>1067275</v>
      </c>
      <c r="F182" s="7">
        <v>7000</v>
      </c>
      <c r="G182" s="12"/>
      <c r="H182" s="7">
        <v>5000</v>
      </c>
      <c r="I182" s="7">
        <v>732385</v>
      </c>
      <c r="J182" s="6"/>
      <c r="K182" s="6"/>
      <c r="L182" s="6"/>
      <c r="M182" s="6"/>
      <c r="N182" s="13">
        <v>-10768800</v>
      </c>
      <c r="O182" s="6"/>
    </row>
    <row r="183" spans="1:15" x14ac:dyDescent="0.25">
      <c r="A183" s="9" t="s">
        <v>2230</v>
      </c>
      <c r="B183" s="5" t="s">
        <v>1021</v>
      </c>
      <c r="C183" s="5" t="s">
        <v>1010</v>
      </c>
      <c r="D183" s="5" t="s">
        <v>297</v>
      </c>
      <c r="E183" s="6"/>
      <c r="F183" s="6"/>
      <c r="G183" s="6"/>
      <c r="H183" s="6"/>
      <c r="I183" s="6"/>
      <c r="J183" s="6"/>
      <c r="K183" s="6"/>
      <c r="L183" s="6"/>
      <c r="M183" s="12"/>
      <c r="N183" s="6"/>
      <c r="O183" s="13">
        <v>-385000</v>
      </c>
    </row>
    <row r="184" spans="1:15" x14ac:dyDescent="0.25">
      <c r="A184" s="4" t="s">
        <v>2227</v>
      </c>
      <c r="B184" s="5" t="s">
        <v>1021</v>
      </c>
      <c r="C184" s="5" t="s">
        <v>1010</v>
      </c>
      <c r="D184" s="5" t="s">
        <v>288</v>
      </c>
      <c r="E184" s="6"/>
      <c r="F184" s="6"/>
      <c r="G184" s="6"/>
      <c r="H184" s="6"/>
      <c r="I184" s="12"/>
      <c r="J184" s="13">
        <v>2109669</v>
      </c>
      <c r="K184" s="6"/>
      <c r="L184" s="6"/>
      <c r="M184" s="6"/>
      <c r="N184" s="6"/>
      <c r="O184" s="6"/>
    </row>
    <row r="185" spans="1:15" x14ac:dyDescent="0.25">
      <c r="A185" s="4" t="s">
        <v>4870</v>
      </c>
      <c r="B185" s="5" t="s">
        <v>1021</v>
      </c>
      <c r="C185" s="5" t="s">
        <v>1010</v>
      </c>
      <c r="D185" s="5" t="s">
        <v>290</v>
      </c>
      <c r="E185" s="12"/>
      <c r="F185" s="12"/>
      <c r="G185" s="12"/>
      <c r="H185" s="12"/>
      <c r="I185" s="12"/>
      <c r="J185" s="7">
        <v>844000</v>
      </c>
      <c r="K185" s="6"/>
      <c r="L185" s="6"/>
      <c r="M185" s="12"/>
      <c r="N185" s="12"/>
      <c r="O185" s="6"/>
    </row>
    <row r="186" spans="1:15" x14ac:dyDescent="0.25">
      <c r="A186" s="9" t="s">
        <v>2226</v>
      </c>
      <c r="B186" s="5" t="s">
        <v>1021</v>
      </c>
      <c r="C186" s="5" t="s">
        <v>1010</v>
      </c>
      <c r="D186" s="5" t="s">
        <v>287</v>
      </c>
      <c r="E186" s="12"/>
      <c r="F186" s="6"/>
      <c r="G186" s="6"/>
      <c r="H186" s="12"/>
      <c r="I186" s="12"/>
      <c r="J186" s="13">
        <v>3756233</v>
      </c>
      <c r="K186" s="6"/>
      <c r="L186" s="6"/>
      <c r="M186" s="6"/>
      <c r="N186" s="13">
        <v>-134016</v>
      </c>
      <c r="O186" s="6"/>
    </row>
    <row r="187" spans="1:15" x14ac:dyDescent="0.25">
      <c r="A187" s="4" t="s">
        <v>1685</v>
      </c>
      <c r="B187" s="5" t="s">
        <v>1019</v>
      </c>
      <c r="C187" s="5" t="s">
        <v>982</v>
      </c>
      <c r="D187" s="5" t="s">
        <v>454</v>
      </c>
      <c r="E187" s="13">
        <v>229190</v>
      </c>
      <c r="F187" s="6"/>
      <c r="G187" s="6"/>
      <c r="H187" s="12"/>
      <c r="I187" s="7">
        <v>11103</v>
      </c>
      <c r="J187" s="6"/>
      <c r="K187" s="6"/>
      <c r="L187" s="6"/>
      <c r="M187" s="6"/>
      <c r="N187" s="13">
        <v>-157907</v>
      </c>
      <c r="O187" s="6"/>
    </row>
    <row r="188" spans="1:15" x14ac:dyDescent="0.25">
      <c r="A188" s="4" t="s">
        <v>1500</v>
      </c>
      <c r="B188" s="5" t="s">
        <v>1019</v>
      </c>
      <c r="C188" s="5" t="s">
        <v>982</v>
      </c>
      <c r="D188" s="5" t="s">
        <v>435</v>
      </c>
      <c r="E188" s="7">
        <v>294260</v>
      </c>
      <c r="F188" s="13">
        <v>1940</v>
      </c>
      <c r="G188" s="13">
        <v>1766</v>
      </c>
      <c r="H188" s="13">
        <v>14210</v>
      </c>
      <c r="I188" s="7">
        <v>114550</v>
      </c>
      <c r="J188" s="6"/>
      <c r="K188" s="6"/>
      <c r="L188" s="6"/>
      <c r="M188" s="6"/>
      <c r="N188" s="13">
        <v>-407901</v>
      </c>
      <c r="O188" s="6"/>
    </row>
    <row r="189" spans="1:15" x14ac:dyDescent="0.25">
      <c r="A189" s="4" t="s">
        <v>2459</v>
      </c>
      <c r="B189" s="5" t="s">
        <v>1019</v>
      </c>
      <c r="C189" s="5" t="s">
        <v>982</v>
      </c>
      <c r="D189" s="5" t="s">
        <v>82</v>
      </c>
      <c r="E189" s="7">
        <v>150033</v>
      </c>
      <c r="F189" s="13">
        <v>1280</v>
      </c>
      <c r="G189" s="6"/>
      <c r="H189" s="13">
        <v>10130</v>
      </c>
      <c r="I189" s="7">
        <v>24755</v>
      </c>
      <c r="J189" s="12"/>
      <c r="K189" s="6"/>
      <c r="L189" s="6"/>
      <c r="M189" s="6"/>
      <c r="N189" s="13">
        <v>-550</v>
      </c>
      <c r="O189" s="6"/>
    </row>
    <row r="190" spans="1:15" x14ac:dyDescent="0.25">
      <c r="A190" s="4" t="s">
        <v>4325</v>
      </c>
      <c r="B190" s="5" t="s">
        <v>1019</v>
      </c>
      <c r="C190" s="5" t="s">
        <v>982</v>
      </c>
      <c r="D190" s="5" t="s">
        <v>465</v>
      </c>
      <c r="E190" s="12"/>
      <c r="F190" s="6"/>
      <c r="G190" s="6"/>
      <c r="H190" s="6"/>
      <c r="I190" s="13">
        <v>101500</v>
      </c>
      <c r="J190" s="13">
        <v>989300</v>
      </c>
      <c r="K190" s="6"/>
      <c r="L190" s="6"/>
      <c r="M190" s="6"/>
      <c r="N190" s="13">
        <v>-220000</v>
      </c>
      <c r="O190" s="6"/>
    </row>
    <row r="191" spans="1:15" x14ac:dyDescent="0.25">
      <c r="A191" s="4" t="s">
        <v>3169</v>
      </c>
      <c r="B191" s="5" t="s">
        <v>1019</v>
      </c>
      <c r="C191" s="5" t="s">
        <v>982</v>
      </c>
      <c r="D191" s="5" t="s">
        <v>425</v>
      </c>
      <c r="E191" s="12"/>
      <c r="F191" s="6"/>
      <c r="G191" s="12"/>
      <c r="H191" s="12"/>
      <c r="I191" s="7">
        <v>100000</v>
      </c>
      <c r="J191" s="12"/>
      <c r="K191" s="6"/>
      <c r="L191" s="6"/>
      <c r="M191" s="6"/>
      <c r="N191" s="13">
        <v>-100000</v>
      </c>
      <c r="O191" s="6"/>
    </row>
    <row r="192" spans="1:15" x14ac:dyDescent="0.25">
      <c r="A192" s="4" t="s">
        <v>3212</v>
      </c>
      <c r="B192" s="5" t="s">
        <v>1019</v>
      </c>
      <c r="C192" s="5" t="s">
        <v>982</v>
      </c>
      <c r="D192" s="5" t="s">
        <v>427</v>
      </c>
      <c r="E192" s="13">
        <v>246150</v>
      </c>
      <c r="F192" s="13">
        <v>960</v>
      </c>
      <c r="G192" s="6"/>
      <c r="H192" s="6"/>
      <c r="I192" s="7">
        <v>1310</v>
      </c>
      <c r="J192" s="6"/>
      <c r="K192" s="6"/>
      <c r="L192" s="6"/>
      <c r="M192" s="6"/>
      <c r="N192" s="6"/>
      <c r="O192" s="6"/>
    </row>
    <row r="193" spans="1:15" x14ac:dyDescent="0.25">
      <c r="A193" s="4" t="s">
        <v>1715</v>
      </c>
      <c r="B193" s="5" t="s">
        <v>1019</v>
      </c>
      <c r="C193" s="5" t="s">
        <v>982</v>
      </c>
      <c r="D193" s="5" t="s">
        <v>458</v>
      </c>
      <c r="E193" s="7">
        <v>550080</v>
      </c>
      <c r="F193" s="6"/>
      <c r="G193" s="12"/>
      <c r="H193" s="12"/>
      <c r="I193" s="12"/>
      <c r="J193" s="12"/>
      <c r="K193" s="6"/>
      <c r="L193" s="6"/>
      <c r="M193" s="13">
        <v>6013370</v>
      </c>
      <c r="N193" s="12"/>
      <c r="O193" s="6"/>
    </row>
    <row r="194" spans="1:15" x14ac:dyDescent="0.25">
      <c r="A194" s="4" t="s">
        <v>1495</v>
      </c>
      <c r="B194" s="5" t="s">
        <v>1019</v>
      </c>
      <c r="C194" s="5" t="s">
        <v>982</v>
      </c>
      <c r="D194" s="5" t="s">
        <v>434</v>
      </c>
      <c r="E194" s="6"/>
      <c r="F194" s="6"/>
      <c r="G194" s="6"/>
      <c r="H194" s="6"/>
      <c r="I194" s="12"/>
      <c r="J194" s="13">
        <v>1375000</v>
      </c>
      <c r="K194" s="6"/>
      <c r="L194" s="6"/>
      <c r="M194" s="6"/>
      <c r="N194" s="13">
        <v>-800000</v>
      </c>
      <c r="O194" s="6"/>
    </row>
    <row r="195" spans="1:15" x14ac:dyDescent="0.25">
      <c r="A195" s="4" t="s">
        <v>3666</v>
      </c>
      <c r="B195" s="5" t="s">
        <v>1019</v>
      </c>
      <c r="C195" s="5" t="s">
        <v>982</v>
      </c>
      <c r="D195" s="5" t="s">
        <v>466</v>
      </c>
      <c r="E195" s="12"/>
      <c r="F195" s="6"/>
      <c r="G195" s="6"/>
      <c r="H195" s="12"/>
      <c r="I195" s="12"/>
      <c r="J195" s="13">
        <v>23750</v>
      </c>
      <c r="K195" s="6"/>
      <c r="L195" s="6"/>
      <c r="M195" s="6"/>
      <c r="N195" s="6"/>
      <c r="O195" s="6"/>
    </row>
    <row r="196" spans="1:15" x14ac:dyDescent="0.25">
      <c r="A196" s="4" t="s">
        <v>4808</v>
      </c>
      <c r="B196" s="5" t="s">
        <v>1019</v>
      </c>
      <c r="C196" s="5" t="s">
        <v>982</v>
      </c>
      <c r="D196" s="5" t="s">
        <v>943</v>
      </c>
      <c r="E196" s="12"/>
      <c r="F196" s="12"/>
      <c r="G196" s="6"/>
      <c r="H196" s="6"/>
      <c r="I196" s="7">
        <v>5094880</v>
      </c>
      <c r="J196" s="6"/>
      <c r="K196" s="6"/>
      <c r="L196" s="6"/>
      <c r="M196" s="6"/>
      <c r="N196" s="6"/>
      <c r="O196" s="6"/>
    </row>
    <row r="197" spans="1:15" x14ac:dyDescent="0.25">
      <c r="A197" s="4" t="s">
        <v>1436</v>
      </c>
      <c r="B197" s="5" t="s">
        <v>1019</v>
      </c>
      <c r="C197" s="5" t="s">
        <v>982</v>
      </c>
      <c r="D197" s="5" t="s">
        <v>464</v>
      </c>
      <c r="E197" s="7">
        <v>449043</v>
      </c>
      <c r="F197" s="13">
        <v>1500</v>
      </c>
      <c r="G197" s="12"/>
      <c r="H197" s="13">
        <v>3916</v>
      </c>
      <c r="I197" s="7">
        <v>1500</v>
      </c>
      <c r="J197" s="6"/>
      <c r="K197" s="6"/>
      <c r="L197" s="6"/>
      <c r="M197" s="6"/>
      <c r="N197" s="6"/>
      <c r="O197" s="6"/>
    </row>
    <row r="198" spans="1:15" x14ac:dyDescent="0.25">
      <c r="A198" s="4" t="s">
        <v>2465</v>
      </c>
      <c r="B198" s="5" t="s">
        <v>1019</v>
      </c>
      <c r="C198" s="5" t="s">
        <v>982</v>
      </c>
      <c r="D198" s="5" t="s">
        <v>429</v>
      </c>
      <c r="E198" s="13">
        <v>67613</v>
      </c>
      <c r="F198" s="6"/>
      <c r="G198" s="12"/>
      <c r="H198" s="13">
        <v>2043</v>
      </c>
      <c r="I198" s="12"/>
      <c r="J198" s="6"/>
      <c r="K198" s="6"/>
      <c r="L198" s="6"/>
      <c r="M198" s="12"/>
      <c r="N198" s="12"/>
      <c r="O198" s="6"/>
    </row>
    <row r="199" spans="1:15" x14ac:dyDescent="0.25">
      <c r="A199" s="4" t="s">
        <v>4048</v>
      </c>
      <c r="B199" s="5" t="s">
        <v>1019</v>
      </c>
      <c r="C199" s="5" t="s">
        <v>982</v>
      </c>
      <c r="D199" s="5" t="s">
        <v>463</v>
      </c>
      <c r="E199" s="7">
        <v>117980</v>
      </c>
      <c r="F199" s="6"/>
      <c r="G199" s="7">
        <v>5300</v>
      </c>
      <c r="H199" s="7">
        <v>14370</v>
      </c>
      <c r="I199" s="7">
        <v>26860</v>
      </c>
      <c r="J199" s="6"/>
      <c r="K199" s="6"/>
      <c r="L199" s="6"/>
      <c r="M199" s="12"/>
      <c r="N199" s="7">
        <v>-45500</v>
      </c>
      <c r="O199" s="6"/>
    </row>
    <row r="200" spans="1:15" x14ac:dyDescent="0.25">
      <c r="A200" s="4" t="s">
        <v>2454</v>
      </c>
      <c r="B200" s="5" t="s">
        <v>1019</v>
      </c>
      <c r="C200" s="5" t="s">
        <v>982</v>
      </c>
      <c r="D200" s="5" t="s">
        <v>420</v>
      </c>
      <c r="E200" s="13">
        <v>511260</v>
      </c>
      <c r="F200" s="13">
        <v>2340</v>
      </c>
      <c r="G200" s="12"/>
      <c r="H200" s="13">
        <v>300</v>
      </c>
      <c r="I200" s="13">
        <v>36102</v>
      </c>
      <c r="J200" s="6"/>
      <c r="K200" s="6"/>
      <c r="L200" s="6"/>
      <c r="M200" s="12"/>
      <c r="N200" s="7">
        <v>-53920</v>
      </c>
      <c r="O200" s="6"/>
    </row>
    <row r="201" spans="1:15" x14ac:dyDescent="0.25">
      <c r="A201" s="4" t="s">
        <v>4605</v>
      </c>
      <c r="B201" s="5" t="s">
        <v>1019</v>
      </c>
      <c r="C201" s="5" t="s">
        <v>982</v>
      </c>
      <c r="D201" s="5" t="s">
        <v>468</v>
      </c>
      <c r="E201" s="7">
        <v>6860</v>
      </c>
      <c r="F201" s="6"/>
      <c r="G201" s="12"/>
      <c r="H201" s="7">
        <v>960</v>
      </c>
      <c r="I201" s="7">
        <v>-7740</v>
      </c>
      <c r="J201" s="12"/>
      <c r="K201" s="6"/>
      <c r="L201" s="6"/>
      <c r="M201" s="6"/>
      <c r="N201" s="12"/>
      <c r="O201" s="6"/>
    </row>
    <row r="202" spans="1:15" x14ac:dyDescent="0.25">
      <c r="A202" s="4" t="s">
        <v>2455</v>
      </c>
      <c r="B202" s="5" t="s">
        <v>1019</v>
      </c>
      <c r="C202" s="5" t="s">
        <v>982</v>
      </c>
      <c r="D202" s="5" t="s">
        <v>421</v>
      </c>
      <c r="E202" s="7">
        <v>187350</v>
      </c>
      <c r="F202" s="13">
        <v>200</v>
      </c>
      <c r="G202" s="12"/>
      <c r="H202" s="7">
        <v>13680</v>
      </c>
      <c r="I202" s="7">
        <v>14190</v>
      </c>
      <c r="J202" s="6"/>
      <c r="K202" s="6"/>
      <c r="L202" s="6"/>
      <c r="M202" s="6"/>
      <c r="N202" s="7">
        <v>-44230</v>
      </c>
      <c r="O202" s="6"/>
    </row>
    <row r="203" spans="1:15" x14ac:dyDescent="0.25">
      <c r="A203" s="4" t="s">
        <v>1660</v>
      </c>
      <c r="B203" s="5" t="s">
        <v>1019</v>
      </c>
      <c r="C203" s="5" t="s">
        <v>982</v>
      </c>
      <c r="D203" s="5" t="s">
        <v>449</v>
      </c>
      <c r="E203" s="7">
        <v>397400</v>
      </c>
      <c r="F203" s="13">
        <v>360</v>
      </c>
      <c r="G203" s="12"/>
      <c r="H203" s="7">
        <v>5500</v>
      </c>
      <c r="I203" s="7">
        <v>6792</v>
      </c>
      <c r="J203" s="6"/>
      <c r="K203" s="6"/>
      <c r="L203" s="6"/>
      <c r="M203" s="12"/>
      <c r="N203" s="7">
        <v>-34000</v>
      </c>
      <c r="O203" s="6"/>
    </row>
    <row r="204" spans="1:15" x14ac:dyDescent="0.25">
      <c r="A204" s="4" t="s">
        <v>1509</v>
      </c>
      <c r="B204" s="5" t="s">
        <v>1019</v>
      </c>
      <c r="C204" s="5" t="s">
        <v>982</v>
      </c>
      <c r="D204" s="5" t="s">
        <v>436</v>
      </c>
      <c r="E204" s="12"/>
      <c r="F204" s="6"/>
      <c r="G204" s="12"/>
      <c r="H204" s="12"/>
      <c r="I204" s="7">
        <v>70000</v>
      </c>
      <c r="J204" s="6"/>
      <c r="K204" s="6"/>
      <c r="L204" s="6"/>
      <c r="M204" s="12"/>
      <c r="N204" s="7">
        <v>-70000</v>
      </c>
      <c r="O204" s="6"/>
    </row>
    <row r="205" spans="1:15" x14ac:dyDescent="0.25">
      <c r="A205" s="9" t="s">
        <v>2461</v>
      </c>
      <c r="B205" s="5" t="s">
        <v>1019</v>
      </c>
      <c r="C205" s="5" t="s">
        <v>982</v>
      </c>
      <c r="D205" s="5" t="s">
        <v>66</v>
      </c>
      <c r="E205" s="7">
        <v>0</v>
      </c>
      <c r="F205" s="6"/>
      <c r="G205" s="12"/>
      <c r="H205" s="12"/>
      <c r="I205" s="12"/>
      <c r="J205" s="6"/>
      <c r="K205" s="6"/>
      <c r="L205" s="6"/>
      <c r="M205" s="6"/>
      <c r="N205" s="13">
        <v>-34410</v>
      </c>
      <c r="O205" s="6"/>
    </row>
    <row r="206" spans="1:15" x14ac:dyDescent="0.25">
      <c r="A206" s="4" t="s">
        <v>2464</v>
      </c>
      <c r="B206" s="5" t="s">
        <v>1019</v>
      </c>
      <c r="C206" s="5" t="s">
        <v>982</v>
      </c>
      <c r="D206" s="5" t="s">
        <v>428</v>
      </c>
      <c r="E206" s="12"/>
      <c r="F206" s="6"/>
      <c r="G206" s="12"/>
      <c r="H206" s="12"/>
      <c r="I206" s="7">
        <v>7831400</v>
      </c>
      <c r="J206" s="6"/>
      <c r="K206" s="6"/>
      <c r="L206" s="6"/>
      <c r="M206" s="12"/>
      <c r="N206" s="7">
        <v>-7621156</v>
      </c>
      <c r="O206" s="6"/>
    </row>
    <row r="207" spans="1:15" x14ac:dyDescent="0.25">
      <c r="A207" s="4" t="s">
        <v>1545</v>
      </c>
      <c r="B207" s="5" t="s">
        <v>1019</v>
      </c>
      <c r="C207" s="5" t="s">
        <v>982</v>
      </c>
      <c r="D207" s="5" t="s">
        <v>438</v>
      </c>
      <c r="E207" s="12"/>
      <c r="F207" s="6"/>
      <c r="G207" s="12"/>
      <c r="H207" s="12"/>
      <c r="I207" s="12"/>
      <c r="J207" s="6"/>
      <c r="K207" s="6"/>
      <c r="L207" s="6"/>
      <c r="M207" s="6"/>
      <c r="N207" s="7">
        <v>-2959382</v>
      </c>
      <c r="O207" s="6"/>
    </row>
    <row r="208" spans="1:15" x14ac:dyDescent="0.25">
      <c r="A208" s="4" t="s">
        <v>1551</v>
      </c>
      <c r="B208" s="5" t="s">
        <v>1019</v>
      </c>
      <c r="C208" s="5" t="s">
        <v>982</v>
      </c>
      <c r="D208" s="5" t="s">
        <v>440</v>
      </c>
      <c r="E208" s="12"/>
      <c r="F208" s="6"/>
      <c r="G208" s="12"/>
      <c r="H208" s="12"/>
      <c r="I208" s="12"/>
      <c r="J208" s="6"/>
      <c r="K208" s="6"/>
      <c r="L208" s="6"/>
      <c r="M208" s="12"/>
      <c r="N208" s="7">
        <v>-7624</v>
      </c>
      <c r="O208" s="6"/>
    </row>
    <row r="209" spans="1:15" x14ac:dyDescent="0.25">
      <c r="A209" s="4" t="s">
        <v>1546</v>
      </c>
      <c r="B209" s="5" t="s">
        <v>1019</v>
      </c>
      <c r="C209" s="5" t="s">
        <v>982</v>
      </c>
      <c r="D209" s="5" t="s">
        <v>439</v>
      </c>
      <c r="E209" s="13">
        <v>118400</v>
      </c>
      <c r="F209" s="13">
        <v>1000</v>
      </c>
      <c r="G209" s="7">
        <v>1000</v>
      </c>
      <c r="H209" s="13">
        <v>5600</v>
      </c>
      <c r="I209" s="7">
        <v>18850</v>
      </c>
      <c r="J209" s="6"/>
      <c r="K209" s="6"/>
      <c r="L209" s="6"/>
      <c r="M209" s="12"/>
      <c r="N209" s="7">
        <v>-55000</v>
      </c>
      <c r="O209" s="6"/>
    </row>
    <row r="210" spans="1:15" x14ac:dyDescent="0.25">
      <c r="A210" s="4" t="s">
        <v>1552</v>
      </c>
      <c r="B210" s="5" t="s">
        <v>1019</v>
      </c>
      <c r="C210" s="5" t="s">
        <v>982</v>
      </c>
      <c r="D210" s="5" t="s">
        <v>441</v>
      </c>
      <c r="E210" s="7">
        <v>800</v>
      </c>
      <c r="F210" s="6"/>
      <c r="G210" s="13">
        <v>86630</v>
      </c>
      <c r="H210" s="12"/>
      <c r="I210" s="12"/>
      <c r="J210" s="6"/>
      <c r="K210" s="6"/>
      <c r="L210" s="6"/>
      <c r="M210" s="6"/>
      <c r="N210" s="7">
        <v>-191651</v>
      </c>
      <c r="O210" s="6"/>
    </row>
    <row r="211" spans="1:15" x14ac:dyDescent="0.25">
      <c r="A211" s="4" t="s">
        <v>1712</v>
      </c>
      <c r="B211" s="5" t="s">
        <v>1019</v>
      </c>
      <c r="C211" s="5" t="s">
        <v>982</v>
      </c>
      <c r="D211" s="5" t="s">
        <v>457</v>
      </c>
      <c r="E211" s="7">
        <v>188870</v>
      </c>
      <c r="F211" s="6"/>
      <c r="G211" s="6"/>
      <c r="H211" s="7">
        <v>2629099</v>
      </c>
      <c r="I211" s="7">
        <v>11729</v>
      </c>
      <c r="J211" s="6"/>
      <c r="K211" s="6"/>
      <c r="L211" s="6"/>
      <c r="M211" s="12"/>
      <c r="N211" s="7">
        <v>-127640</v>
      </c>
      <c r="O211" s="6"/>
    </row>
    <row r="212" spans="1:15" x14ac:dyDescent="0.25">
      <c r="A212" s="4" t="s">
        <v>1664</v>
      </c>
      <c r="B212" s="5" t="s">
        <v>1019</v>
      </c>
      <c r="C212" s="5" t="s">
        <v>982</v>
      </c>
      <c r="D212" s="5" t="s">
        <v>452</v>
      </c>
      <c r="E212" s="13">
        <v>446690</v>
      </c>
      <c r="F212" s="13">
        <v>10</v>
      </c>
      <c r="G212" s="6"/>
      <c r="H212" s="13">
        <v>15652</v>
      </c>
      <c r="I212" s="7">
        <v>1490</v>
      </c>
      <c r="J212" s="6"/>
      <c r="K212" s="6"/>
      <c r="L212" s="6"/>
      <c r="M212" s="6"/>
      <c r="N212" s="13">
        <v>-35920</v>
      </c>
      <c r="O212" s="6"/>
    </row>
    <row r="213" spans="1:15" x14ac:dyDescent="0.25">
      <c r="A213" s="4" t="s">
        <v>2622</v>
      </c>
      <c r="B213" s="5" t="s">
        <v>1019</v>
      </c>
      <c r="C213" s="5" t="s">
        <v>982</v>
      </c>
      <c r="D213" s="5" t="s">
        <v>443</v>
      </c>
      <c r="E213" s="7">
        <v>732380</v>
      </c>
      <c r="F213" s="13">
        <v>4830</v>
      </c>
      <c r="G213" s="7">
        <v>19795</v>
      </c>
      <c r="H213" s="7">
        <v>17560</v>
      </c>
      <c r="I213" s="7">
        <v>33544</v>
      </c>
      <c r="J213" s="6"/>
      <c r="K213" s="6"/>
      <c r="L213" s="6"/>
      <c r="M213" s="12"/>
      <c r="N213" s="7">
        <v>-808010</v>
      </c>
      <c r="O213" s="6"/>
    </row>
    <row r="214" spans="1:15" x14ac:dyDescent="0.25">
      <c r="A214" s="4" t="s">
        <v>1494</v>
      </c>
      <c r="B214" s="5" t="s">
        <v>1019</v>
      </c>
      <c r="C214" s="5" t="s">
        <v>982</v>
      </c>
      <c r="D214" s="5" t="s">
        <v>433</v>
      </c>
      <c r="E214" s="12"/>
      <c r="F214" s="6"/>
      <c r="G214" s="6"/>
      <c r="H214" s="12"/>
      <c r="I214" s="7">
        <v>10000</v>
      </c>
      <c r="J214" s="6"/>
      <c r="K214" s="6"/>
      <c r="L214" s="6"/>
      <c r="M214" s="6"/>
      <c r="N214" s="6"/>
      <c r="O214" s="6"/>
    </row>
    <row r="215" spans="1:15" x14ac:dyDescent="0.25">
      <c r="A215" s="4" t="s">
        <v>4792</v>
      </c>
      <c r="B215" s="5" t="s">
        <v>1019</v>
      </c>
      <c r="C215" s="5" t="s">
        <v>982</v>
      </c>
      <c r="D215" s="5" t="s">
        <v>467</v>
      </c>
      <c r="E215" s="7">
        <v>152150</v>
      </c>
      <c r="F215" s="13">
        <v>1500</v>
      </c>
      <c r="G215" s="6"/>
      <c r="H215" s="7">
        <v>3360</v>
      </c>
      <c r="I215" s="7">
        <v>63500</v>
      </c>
      <c r="J215" s="6"/>
      <c r="K215" s="6"/>
      <c r="L215" s="6"/>
      <c r="M215" s="6"/>
      <c r="N215" s="13">
        <v>-21000</v>
      </c>
      <c r="O215" s="6"/>
    </row>
    <row r="216" spans="1:15" x14ac:dyDescent="0.25">
      <c r="A216" s="9" t="s">
        <v>1711</v>
      </c>
      <c r="B216" s="5" t="s">
        <v>1019</v>
      </c>
      <c r="C216" s="5" t="s">
        <v>982</v>
      </c>
      <c r="D216" s="5" t="s">
        <v>456</v>
      </c>
      <c r="E216" s="12"/>
      <c r="F216" s="7">
        <v>-17583</v>
      </c>
      <c r="G216" s="12"/>
      <c r="H216" s="12"/>
      <c r="I216" s="12"/>
      <c r="J216" s="6"/>
      <c r="K216" s="6"/>
      <c r="L216" s="6"/>
      <c r="M216" s="6"/>
      <c r="N216" s="12"/>
      <c r="O216" s="6"/>
    </row>
    <row r="217" spans="1:15" x14ac:dyDescent="0.25">
      <c r="A217" s="4" t="s">
        <v>4482</v>
      </c>
      <c r="B217" s="5" t="s">
        <v>1019</v>
      </c>
      <c r="C217" s="5" t="s">
        <v>982</v>
      </c>
      <c r="D217" s="5" t="s">
        <v>461</v>
      </c>
      <c r="E217" s="12"/>
      <c r="F217" s="6"/>
      <c r="G217" s="7">
        <v>13830</v>
      </c>
      <c r="H217" s="12"/>
      <c r="I217" s="12"/>
      <c r="J217" s="6"/>
      <c r="K217" s="6"/>
      <c r="L217" s="6"/>
      <c r="M217" s="7">
        <v>26000</v>
      </c>
      <c r="N217" s="12"/>
      <c r="O217" s="6"/>
    </row>
    <row r="218" spans="1:15" x14ac:dyDescent="0.25">
      <c r="A218" s="4" t="s">
        <v>1618</v>
      </c>
      <c r="B218" s="5" t="s">
        <v>1019</v>
      </c>
      <c r="C218" s="5" t="s">
        <v>982</v>
      </c>
      <c r="D218" s="5" t="s">
        <v>448</v>
      </c>
      <c r="E218" s="6"/>
      <c r="F218" s="6"/>
      <c r="G218" s="6"/>
      <c r="H218" s="6"/>
      <c r="I218" s="7">
        <v>69851888</v>
      </c>
      <c r="J218" s="6"/>
      <c r="K218" s="6"/>
      <c r="L218" s="6"/>
      <c r="M218" s="6"/>
      <c r="N218" s="6"/>
      <c r="O218" s="6"/>
    </row>
    <row r="219" spans="1:15" x14ac:dyDescent="0.25">
      <c r="A219" s="4" t="s">
        <v>1553</v>
      </c>
      <c r="B219" s="5" t="s">
        <v>1019</v>
      </c>
      <c r="C219" s="5" t="s">
        <v>982</v>
      </c>
      <c r="D219" s="5" t="s">
        <v>442</v>
      </c>
      <c r="E219" s="7">
        <v>268380</v>
      </c>
      <c r="F219" s="6"/>
      <c r="G219" s="12"/>
      <c r="H219" s="13">
        <v>3110</v>
      </c>
      <c r="I219" s="7">
        <v>91620</v>
      </c>
      <c r="J219" s="6"/>
      <c r="K219" s="6"/>
      <c r="L219" s="6"/>
      <c r="M219" s="6"/>
      <c r="N219" s="13">
        <v>-364437</v>
      </c>
      <c r="O219" s="6"/>
    </row>
    <row r="220" spans="1:15" x14ac:dyDescent="0.25">
      <c r="A220" s="4" t="s">
        <v>1522</v>
      </c>
      <c r="B220" s="5" t="s">
        <v>1019</v>
      </c>
      <c r="C220" s="5" t="s">
        <v>982</v>
      </c>
      <c r="D220" s="5" t="s">
        <v>437</v>
      </c>
      <c r="E220" s="13">
        <v>70643</v>
      </c>
      <c r="F220" s="12"/>
      <c r="G220" s="6"/>
      <c r="H220" s="13">
        <v>1000</v>
      </c>
      <c r="I220" s="6"/>
      <c r="J220" s="6"/>
      <c r="K220" s="6"/>
      <c r="L220" s="6"/>
      <c r="M220" s="6"/>
      <c r="N220" s="13">
        <v>-71163</v>
      </c>
      <c r="O220" s="6"/>
    </row>
    <row r="221" spans="1:15" x14ac:dyDescent="0.25">
      <c r="A221" s="4" t="s">
        <v>1602</v>
      </c>
      <c r="B221" s="5" t="s">
        <v>1019</v>
      </c>
      <c r="C221" s="5" t="s">
        <v>982</v>
      </c>
      <c r="D221" s="5" t="s">
        <v>444</v>
      </c>
      <c r="E221" s="6"/>
      <c r="F221" s="6"/>
      <c r="G221" s="6"/>
      <c r="H221" s="6"/>
      <c r="I221" s="13">
        <v>364000</v>
      </c>
      <c r="J221" s="6"/>
      <c r="K221" s="6"/>
      <c r="L221" s="6"/>
      <c r="M221" s="12"/>
      <c r="N221" s="13">
        <v>-364000</v>
      </c>
      <c r="O221" s="6"/>
    </row>
    <row r="222" spans="1:15" x14ac:dyDescent="0.25">
      <c r="A222" s="4" t="s">
        <v>2476</v>
      </c>
      <c r="B222" s="5" t="s">
        <v>1019</v>
      </c>
      <c r="C222" s="5" t="s">
        <v>982</v>
      </c>
      <c r="D222" s="5" t="s">
        <v>432</v>
      </c>
      <c r="E222" s="13">
        <v>302850</v>
      </c>
      <c r="F222" s="6"/>
      <c r="G222" s="6"/>
      <c r="H222" s="13">
        <v>6310</v>
      </c>
      <c r="I222" s="13">
        <v>7000</v>
      </c>
      <c r="J222" s="6"/>
      <c r="K222" s="6"/>
      <c r="L222" s="6"/>
      <c r="M222" s="6"/>
      <c r="N222" s="13">
        <v>-268278</v>
      </c>
      <c r="O222" s="12"/>
    </row>
    <row r="223" spans="1:15" x14ac:dyDescent="0.25">
      <c r="A223" s="4" t="s">
        <v>2629</v>
      </c>
      <c r="B223" s="5" t="s">
        <v>1019</v>
      </c>
      <c r="C223" s="5" t="s">
        <v>982</v>
      </c>
      <c r="D223" s="5" t="s">
        <v>450</v>
      </c>
      <c r="E223" s="13">
        <v>1644555</v>
      </c>
      <c r="F223" s="13">
        <v>1930</v>
      </c>
      <c r="G223" s="6"/>
      <c r="H223" s="13">
        <v>22961</v>
      </c>
      <c r="I223" s="13">
        <v>23739</v>
      </c>
      <c r="J223" s="7">
        <v>71440</v>
      </c>
      <c r="K223" s="12"/>
      <c r="L223" s="6"/>
      <c r="M223" s="6"/>
      <c r="N223" s="7">
        <v>-1783805</v>
      </c>
      <c r="O223" s="6"/>
    </row>
    <row r="224" spans="1:15" x14ac:dyDescent="0.25">
      <c r="A224" s="4" t="s">
        <v>1663</v>
      </c>
      <c r="B224" s="5" t="s">
        <v>1019</v>
      </c>
      <c r="C224" s="5" t="s">
        <v>982</v>
      </c>
      <c r="D224" s="5" t="s">
        <v>451</v>
      </c>
      <c r="E224" s="6"/>
      <c r="F224" s="6"/>
      <c r="G224" s="6"/>
      <c r="H224" s="6"/>
      <c r="I224" s="13">
        <v>2312671</v>
      </c>
      <c r="J224" s="13">
        <v>625740</v>
      </c>
      <c r="K224" s="6"/>
      <c r="L224" s="6"/>
      <c r="M224" s="6"/>
      <c r="N224" s="7">
        <v>-2649317</v>
      </c>
      <c r="O224" s="6"/>
    </row>
    <row r="225" spans="1:15" x14ac:dyDescent="0.25">
      <c r="A225" s="4" t="s">
        <v>1614</v>
      </c>
      <c r="B225" s="5" t="s">
        <v>1019</v>
      </c>
      <c r="C225" s="5" t="s">
        <v>982</v>
      </c>
      <c r="D225" s="5" t="s">
        <v>446</v>
      </c>
      <c r="E225" s="6"/>
      <c r="F225" s="12"/>
      <c r="G225" s="7">
        <v>219840</v>
      </c>
      <c r="H225" s="12"/>
      <c r="I225" s="7">
        <v>218000</v>
      </c>
      <c r="J225" s="6"/>
      <c r="K225" s="6"/>
      <c r="L225" s="6"/>
      <c r="M225" s="6"/>
      <c r="N225" s="6"/>
      <c r="O225" s="6"/>
    </row>
    <row r="226" spans="1:15" x14ac:dyDescent="0.25">
      <c r="A226" s="4" t="s">
        <v>2475</v>
      </c>
      <c r="B226" s="5" t="s">
        <v>1019</v>
      </c>
      <c r="C226" s="5" t="s">
        <v>982</v>
      </c>
      <c r="D226" s="5" t="s">
        <v>431</v>
      </c>
      <c r="E226" s="13">
        <v>52480</v>
      </c>
      <c r="F226" s="12"/>
      <c r="G226" s="12"/>
      <c r="H226" s="12"/>
      <c r="I226" s="12"/>
      <c r="J226" s="6"/>
      <c r="K226" s="6"/>
      <c r="L226" s="6"/>
      <c r="M226" s="6"/>
      <c r="N226" s="13">
        <v>-52044</v>
      </c>
      <c r="O226" s="6"/>
    </row>
    <row r="227" spans="1:15" x14ac:dyDescent="0.25">
      <c r="A227" s="9" t="s">
        <v>3891</v>
      </c>
      <c r="B227" s="5" t="s">
        <v>1019</v>
      </c>
      <c r="C227" s="5" t="s">
        <v>993</v>
      </c>
      <c r="D227" s="5" t="s">
        <v>657</v>
      </c>
      <c r="E227" s="6"/>
      <c r="F227" s="13">
        <v>6230</v>
      </c>
      <c r="G227" s="6"/>
      <c r="H227" s="6"/>
      <c r="I227" s="13">
        <v>150260</v>
      </c>
      <c r="J227" s="13">
        <v>276428</v>
      </c>
      <c r="K227" s="6"/>
      <c r="L227" s="6"/>
      <c r="M227" s="6"/>
      <c r="N227" s="12"/>
      <c r="O227" s="6"/>
    </row>
    <row r="228" spans="1:15" x14ac:dyDescent="0.25">
      <c r="A228" s="4" t="s">
        <v>3890</v>
      </c>
      <c r="B228" s="5" t="s">
        <v>1019</v>
      </c>
      <c r="C228" s="5" t="s">
        <v>993</v>
      </c>
      <c r="D228" s="5" t="s">
        <v>656</v>
      </c>
      <c r="E228" s="7">
        <v>592217</v>
      </c>
      <c r="F228" s="6"/>
      <c r="G228" s="6"/>
      <c r="H228" s="13">
        <v>22395</v>
      </c>
      <c r="I228" s="13">
        <v>16100</v>
      </c>
      <c r="J228" s="6"/>
      <c r="K228" s="6"/>
      <c r="L228" s="6"/>
      <c r="M228" s="6"/>
      <c r="N228" s="6"/>
      <c r="O228" s="6"/>
    </row>
    <row r="229" spans="1:15" x14ac:dyDescent="0.25">
      <c r="A229" s="4" t="s">
        <v>1941</v>
      </c>
      <c r="B229" s="5" t="s">
        <v>1019</v>
      </c>
      <c r="C229" s="5" t="s">
        <v>993</v>
      </c>
      <c r="D229" s="5" t="s">
        <v>641</v>
      </c>
      <c r="E229" s="13">
        <v>409154</v>
      </c>
      <c r="F229" s="6"/>
      <c r="G229" s="7">
        <v>9347</v>
      </c>
      <c r="H229" s="13">
        <v>4220</v>
      </c>
      <c r="I229" s="7">
        <v>35890</v>
      </c>
      <c r="J229" s="6"/>
      <c r="K229" s="12"/>
      <c r="L229" s="6"/>
      <c r="M229" s="13">
        <v>13100</v>
      </c>
      <c r="N229" s="12"/>
      <c r="O229" s="6"/>
    </row>
    <row r="230" spans="1:15" x14ac:dyDescent="0.25">
      <c r="A230" s="4" t="s">
        <v>3909</v>
      </c>
      <c r="B230" s="5" t="s">
        <v>1019</v>
      </c>
      <c r="C230" s="5" t="s">
        <v>993</v>
      </c>
      <c r="D230" s="5" t="s">
        <v>676</v>
      </c>
      <c r="E230" s="7">
        <v>323240</v>
      </c>
      <c r="F230" s="13">
        <v>17010</v>
      </c>
      <c r="G230" s="6"/>
      <c r="H230" s="13">
        <v>11370</v>
      </c>
      <c r="I230" s="7">
        <v>18564</v>
      </c>
      <c r="J230" s="13">
        <v>3000</v>
      </c>
      <c r="K230" s="6"/>
      <c r="L230" s="6"/>
      <c r="M230" s="6"/>
      <c r="N230" s="12"/>
      <c r="O230" s="6"/>
    </row>
    <row r="231" spans="1:15" x14ac:dyDescent="0.25">
      <c r="A231" s="4" t="s">
        <v>4704</v>
      </c>
      <c r="B231" s="5" t="s">
        <v>1019</v>
      </c>
      <c r="C231" s="5" t="s">
        <v>993</v>
      </c>
      <c r="D231" s="5" t="s">
        <v>672</v>
      </c>
      <c r="E231" s="7">
        <v>669406</v>
      </c>
      <c r="F231" s="6"/>
      <c r="G231" s="6"/>
      <c r="H231" s="13">
        <v>3381</v>
      </c>
      <c r="I231" s="12"/>
      <c r="J231" s="6"/>
      <c r="K231" s="6"/>
      <c r="L231" s="6"/>
      <c r="M231" s="6"/>
      <c r="N231" s="6"/>
      <c r="O231" s="6"/>
    </row>
    <row r="232" spans="1:15" x14ac:dyDescent="0.25">
      <c r="A232" s="4" t="s">
        <v>1937</v>
      </c>
      <c r="B232" s="5" t="s">
        <v>1019</v>
      </c>
      <c r="C232" s="5" t="s">
        <v>993</v>
      </c>
      <c r="D232" s="5" t="s">
        <v>639</v>
      </c>
      <c r="E232" s="12"/>
      <c r="F232" s="6"/>
      <c r="G232" s="6"/>
      <c r="H232" s="6"/>
      <c r="I232" s="13">
        <v>-18487</v>
      </c>
      <c r="J232" s="12"/>
      <c r="K232" s="6"/>
      <c r="L232" s="6"/>
      <c r="M232" s="6"/>
      <c r="N232" s="6"/>
      <c r="O232" s="6"/>
    </row>
    <row r="233" spans="1:15" x14ac:dyDescent="0.25">
      <c r="A233" s="4" t="s">
        <v>3904</v>
      </c>
      <c r="B233" s="5" t="s">
        <v>1019</v>
      </c>
      <c r="C233" s="5" t="s">
        <v>993</v>
      </c>
      <c r="D233" s="5" t="s">
        <v>671</v>
      </c>
      <c r="E233" s="6"/>
      <c r="F233" s="6"/>
      <c r="G233" s="13">
        <v>52910</v>
      </c>
      <c r="H233" s="6"/>
      <c r="I233" s="6"/>
      <c r="J233" s="6"/>
      <c r="K233" s="6"/>
      <c r="L233" s="6"/>
      <c r="M233" s="7">
        <v>14860</v>
      </c>
      <c r="N233" s="6"/>
      <c r="O233" s="6"/>
    </row>
    <row r="234" spans="1:15" x14ac:dyDescent="0.25">
      <c r="A234" s="4" t="s">
        <v>3627</v>
      </c>
      <c r="B234" s="5" t="s">
        <v>1019</v>
      </c>
      <c r="C234" s="5" t="s">
        <v>993</v>
      </c>
      <c r="D234" s="5" t="s">
        <v>668</v>
      </c>
      <c r="E234" s="13">
        <v>1679388</v>
      </c>
      <c r="F234" s="12"/>
      <c r="G234" s="6"/>
      <c r="H234" s="13">
        <v>51015</v>
      </c>
      <c r="I234" s="13">
        <v>43250</v>
      </c>
      <c r="J234" s="6"/>
      <c r="K234" s="6"/>
      <c r="L234" s="6"/>
      <c r="M234" s="6"/>
      <c r="N234" s="13">
        <v>-555608</v>
      </c>
      <c r="O234" s="6"/>
    </row>
    <row r="235" spans="1:15" x14ac:dyDescent="0.25">
      <c r="A235" s="4" t="s">
        <v>3879</v>
      </c>
      <c r="B235" s="5" t="s">
        <v>1019</v>
      </c>
      <c r="C235" s="5" t="s">
        <v>993</v>
      </c>
      <c r="D235" s="5" t="s">
        <v>645</v>
      </c>
      <c r="E235" s="6"/>
      <c r="F235" s="12"/>
      <c r="G235" s="6"/>
      <c r="H235" s="6"/>
      <c r="I235" s="6"/>
      <c r="J235" s="13">
        <v>634387</v>
      </c>
      <c r="K235" s="6"/>
      <c r="L235" s="6"/>
      <c r="M235" s="6"/>
      <c r="N235" s="13">
        <v>-280224</v>
      </c>
      <c r="O235" s="6"/>
    </row>
    <row r="236" spans="1:15" x14ac:dyDescent="0.25">
      <c r="A236" s="4" t="s">
        <v>3887</v>
      </c>
      <c r="B236" s="5" t="s">
        <v>1019</v>
      </c>
      <c r="C236" s="5" t="s">
        <v>993</v>
      </c>
      <c r="D236" s="5" t="s">
        <v>651</v>
      </c>
      <c r="E236" s="6"/>
      <c r="F236" s="12"/>
      <c r="G236" s="6"/>
      <c r="H236" s="6"/>
      <c r="I236" s="6"/>
      <c r="J236" s="13">
        <v>649737</v>
      </c>
      <c r="K236" s="6"/>
      <c r="L236" s="6"/>
      <c r="M236" s="6"/>
      <c r="N236" s="6"/>
      <c r="O236" s="6"/>
    </row>
    <row r="237" spans="1:15" x14ac:dyDescent="0.25">
      <c r="A237" s="4" t="s">
        <v>1942</v>
      </c>
      <c r="B237" s="5" t="s">
        <v>1019</v>
      </c>
      <c r="C237" s="5" t="s">
        <v>993</v>
      </c>
      <c r="D237" s="5" t="s">
        <v>642</v>
      </c>
      <c r="E237" s="13">
        <v>417678</v>
      </c>
      <c r="F237" s="12"/>
      <c r="G237" s="13">
        <v>8480</v>
      </c>
      <c r="H237" s="13">
        <v>4450</v>
      </c>
      <c r="I237" s="13">
        <v>36530</v>
      </c>
      <c r="J237" s="6"/>
      <c r="K237" s="6"/>
      <c r="L237" s="6"/>
      <c r="M237" s="13">
        <v>11300</v>
      </c>
      <c r="N237" s="6"/>
      <c r="O237" s="6"/>
    </row>
    <row r="238" spans="1:15" x14ac:dyDescent="0.25">
      <c r="A238" s="4" t="s">
        <v>1932</v>
      </c>
      <c r="B238" s="5" t="s">
        <v>1019</v>
      </c>
      <c r="C238" s="5" t="s">
        <v>993</v>
      </c>
      <c r="D238" s="5" t="s">
        <v>965</v>
      </c>
      <c r="E238" s="6"/>
      <c r="F238" s="12"/>
      <c r="G238" s="6"/>
      <c r="H238" s="6"/>
      <c r="I238" s="13">
        <v>380410</v>
      </c>
      <c r="J238" s="6"/>
      <c r="K238" s="6"/>
      <c r="L238" s="6"/>
      <c r="M238" s="6"/>
      <c r="N238" s="6"/>
      <c r="O238" s="6"/>
    </row>
    <row r="239" spans="1:15" x14ac:dyDescent="0.25">
      <c r="A239" s="4" t="s">
        <v>3888</v>
      </c>
      <c r="B239" s="5" t="s">
        <v>1019</v>
      </c>
      <c r="C239" s="5" t="s">
        <v>993</v>
      </c>
      <c r="D239" s="5" t="s">
        <v>652</v>
      </c>
      <c r="E239" s="13">
        <v>459932</v>
      </c>
      <c r="F239" s="12"/>
      <c r="G239" s="13">
        <v>11370</v>
      </c>
      <c r="H239" s="13">
        <v>32190</v>
      </c>
      <c r="I239" s="13">
        <v>51280</v>
      </c>
      <c r="J239" s="13">
        <v>21024</v>
      </c>
      <c r="K239" s="6"/>
      <c r="L239" s="6"/>
      <c r="M239" s="6"/>
      <c r="N239" s="13">
        <v>-154160</v>
      </c>
      <c r="O239" s="6"/>
    </row>
    <row r="240" spans="1:15" x14ac:dyDescent="0.25">
      <c r="A240" s="4" t="s">
        <v>3903</v>
      </c>
      <c r="B240" s="5" t="s">
        <v>1019</v>
      </c>
      <c r="C240" s="5" t="s">
        <v>993</v>
      </c>
      <c r="D240" s="5" t="s">
        <v>670</v>
      </c>
      <c r="E240" s="6"/>
      <c r="F240" s="12"/>
      <c r="G240" s="13">
        <v>18390</v>
      </c>
      <c r="H240" s="6"/>
      <c r="I240" s="6"/>
      <c r="J240" s="6"/>
      <c r="K240" s="6"/>
      <c r="L240" s="6"/>
      <c r="M240" s="13">
        <v>3320</v>
      </c>
      <c r="N240" s="6"/>
      <c r="O240" s="6"/>
    </row>
    <row r="241" spans="1:15" x14ac:dyDescent="0.25">
      <c r="A241" s="9" t="s">
        <v>3889</v>
      </c>
      <c r="B241" s="5" t="s">
        <v>1019</v>
      </c>
      <c r="C241" s="5" t="s">
        <v>993</v>
      </c>
      <c r="D241" s="5" t="s">
        <v>653</v>
      </c>
      <c r="E241" s="13">
        <v>352860</v>
      </c>
      <c r="F241" s="12"/>
      <c r="G241" s="6"/>
      <c r="H241" s="13">
        <v>6360</v>
      </c>
      <c r="I241" s="13">
        <v>760</v>
      </c>
      <c r="J241" s="6"/>
      <c r="K241" s="6"/>
      <c r="L241" s="6"/>
      <c r="M241" s="6"/>
      <c r="N241" s="13">
        <v>-345146</v>
      </c>
      <c r="O241" s="6"/>
    </row>
    <row r="242" spans="1:15" x14ac:dyDescent="0.25">
      <c r="A242" s="4" t="s">
        <v>3893</v>
      </c>
      <c r="B242" s="5" t="s">
        <v>1019</v>
      </c>
      <c r="C242" s="5" t="s">
        <v>993</v>
      </c>
      <c r="D242" s="5" t="s">
        <v>659</v>
      </c>
      <c r="E242" s="6"/>
      <c r="F242" s="7">
        <v>18674</v>
      </c>
      <c r="G242" s="6"/>
      <c r="H242" s="6"/>
      <c r="I242" s="13">
        <v>71534</v>
      </c>
      <c r="J242" s="13">
        <v>2898040</v>
      </c>
      <c r="K242" s="6"/>
      <c r="L242" s="6"/>
      <c r="M242" s="6"/>
      <c r="N242" s="6"/>
      <c r="O242" s="6"/>
    </row>
    <row r="243" spans="1:15" x14ac:dyDescent="0.25">
      <c r="A243" s="4" t="s">
        <v>3892</v>
      </c>
      <c r="B243" s="5" t="s">
        <v>1019</v>
      </c>
      <c r="C243" s="5" t="s">
        <v>993</v>
      </c>
      <c r="D243" s="5" t="s">
        <v>658</v>
      </c>
      <c r="E243" s="13">
        <v>799850</v>
      </c>
      <c r="F243" s="12"/>
      <c r="G243" s="6"/>
      <c r="H243" s="13">
        <v>29325</v>
      </c>
      <c r="I243" s="13">
        <v>24150</v>
      </c>
      <c r="J243" s="6"/>
      <c r="K243" s="6"/>
      <c r="L243" s="6"/>
      <c r="M243" s="6"/>
      <c r="N243" s="6"/>
      <c r="O243" s="6"/>
    </row>
    <row r="244" spans="1:15" x14ac:dyDescent="0.25">
      <c r="A244" s="4" t="s">
        <v>4658</v>
      </c>
      <c r="B244" s="5" t="s">
        <v>1019</v>
      </c>
      <c r="C244" s="5" t="s">
        <v>993</v>
      </c>
      <c r="D244" s="5" t="s">
        <v>646</v>
      </c>
      <c r="E244" s="13">
        <v>912750</v>
      </c>
      <c r="F244" s="12"/>
      <c r="G244" s="6"/>
      <c r="H244" s="13">
        <v>34755</v>
      </c>
      <c r="I244" s="13">
        <v>144680</v>
      </c>
      <c r="J244" s="13">
        <v>5000</v>
      </c>
      <c r="K244" s="6"/>
      <c r="L244" s="6"/>
      <c r="M244" s="6"/>
      <c r="N244" s="6"/>
      <c r="O244" s="6"/>
    </row>
    <row r="245" spans="1:15" x14ac:dyDescent="0.25">
      <c r="A245" s="4" t="s">
        <v>4659</v>
      </c>
      <c r="B245" s="5" t="s">
        <v>1019</v>
      </c>
      <c r="C245" s="5" t="s">
        <v>993</v>
      </c>
      <c r="D245" s="5" t="s">
        <v>647</v>
      </c>
      <c r="E245" s="7">
        <v>861302</v>
      </c>
      <c r="F245" s="12"/>
      <c r="G245" s="6"/>
      <c r="H245" s="13">
        <v>32325</v>
      </c>
      <c r="I245" s="13">
        <v>107434</v>
      </c>
      <c r="J245" s="13">
        <v>5000</v>
      </c>
      <c r="K245" s="6"/>
      <c r="L245" s="6"/>
      <c r="M245" s="6"/>
      <c r="N245" s="6"/>
      <c r="O245" s="6"/>
    </row>
    <row r="246" spans="1:15" x14ac:dyDescent="0.25">
      <c r="A246" s="4" t="s">
        <v>3616</v>
      </c>
      <c r="B246" s="5" t="s">
        <v>1019</v>
      </c>
      <c r="C246" s="5" t="s">
        <v>993</v>
      </c>
      <c r="D246" s="5" t="s">
        <v>655</v>
      </c>
      <c r="E246" s="13">
        <v>57080</v>
      </c>
      <c r="F246" s="12"/>
      <c r="G246" s="6"/>
      <c r="H246" s="13">
        <v>460</v>
      </c>
      <c r="I246" s="13">
        <v>-50000</v>
      </c>
      <c r="J246" s="13">
        <v>324629</v>
      </c>
      <c r="K246" s="6"/>
      <c r="L246" s="6"/>
      <c r="M246" s="6"/>
      <c r="N246" s="6"/>
      <c r="O246" s="6"/>
    </row>
    <row r="247" spans="1:15" x14ac:dyDescent="0.25">
      <c r="A247" s="4" t="s">
        <v>4086</v>
      </c>
      <c r="B247" s="5" t="s">
        <v>1019</v>
      </c>
      <c r="C247" s="5" t="s">
        <v>993</v>
      </c>
      <c r="D247" s="5" t="s">
        <v>673</v>
      </c>
      <c r="E247" s="13">
        <v>31760</v>
      </c>
      <c r="F247" s="12"/>
      <c r="G247" s="6"/>
      <c r="H247" s="6"/>
      <c r="I247" s="13">
        <v>5000</v>
      </c>
      <c r="J247" s="6"/>
      <c r="K247" s="6"/>
      <c r="L247" s="6"/>
      <c r="M247" s="6"/>
      <c r="N247" s="6"/>
      <c r="O247" s="6"/>
    </row>
    <row r="248" spans="1:15" x14ac:dyDescent="0.25">
      <c r="A248" s="4" t="s">
        <v>3897</v>
      </c>
      <c r="B248" s="5" t="s">
        <v>1019</v>
      </c>
      <c r="C248" s="5" t="s">
        <v>993</v>
      </c>
      <c r="D248" s="5" t="s">
        <v>665</v>
      </c>
      <c r="E248" s="6"/>
      <c r="F248" s="12"/>
      <c r="G248" s="6"/>
      <c r="H248" s="6"/>
      <c r="I248" s="6"/>
      <c r="J248" s="6"/>
      <c r="K248" s="13">
        <v>743367</v>
      </c>
      <c r="L248" s="6"/>
      <c r="M248" s="6"/>
      <c r="N248" s="13">
        <v>-166474</v>
      </c>
      <c r="O248" s="6"/>
    </row>
    <row r="249" spans="1:15" x14ac:dyDescent="0.25">
      <c r="A249" s="4" t="s">
        <v>3878</v>
      </c>
      <c r="B249" s="5" t="s">
        <v>1019</v>
      </c>
      <c r="C249" s="5" t="s">
        <v>993</v>
      </c>
      <c r="D249" s="5" t="s">
        <v>644</v>
      </c>
      <c r="E249" s="13">
        <v>635019</v>
      </c>
      <c r="F249" s="12"/>
      <c r="G249" s="13">
        <v>19135</v>
      </c>
      <c r="H249" s="13">
        <v>4610</v>
      </c>
      <c r="I249" s="13">
        <v>27653</v>
      </c>
      <c r="J249" s="6"/>
      <c r="K249" s="6"/>
      <c r="L249" s="6"/>
      <c r="M249" s="13">
        <v>7160</v>
      </c>
      <c r="N249" s="13">
        <v>-176716</v>
      </c>
      <c r="O249" s="6"/>
    </row>
    <row r="250" spans="1:15" x14ac:dyDescent="0.25">
      <c r="A250" s="4" t="s">
        <v>3896</v>
      </c>
      <c r="B250" s="5" t="s">
        <v>1019</v>
      </c>
      <c r="C250" s="5" t="s">
        <v>993</v>
      </c>
      <c r="D250" s="5" t="s">
        <v>664</v>
      </c>
      <c r="E250" s="6"/>
      <c r="F250" s="12"/>
      <c r="G250" s="6"/>
      <c r="H250" s="6"/>
      <c r="I250" s="13">
        <v>176932</v>
      </c>
      <c r="J250" s="6"/>
      <c r="K250" s="6"/>
      <c r="L250" s="6"/>
      <c r="M250" s="6"/>
      <c r="N250" s="6"/>
      <c r="O250" s="6"/>
    </row>
    <row r="251" spans="1:15" x14ac:dyDescent="0.25">
      <c r="A251" s="4" t="s">
        <v>4661</v>
      </c>
      <c r="B251" s="5" t="s">
        <v>1019</v>
      </c>
      <c r="C251" s="5" t="s">
        <v>993</v>
      </c>
      <c r="D251" s="5" t="s">
        <v>649</v>
      </c>
      <c r="E251" s="13">
        <v>411801</v>
      </c>
      <c r="F251" s="12"/>
      <c r="G251" s="6"/>
      <c r="H251" s="13">
        <v>16110</v>
      </c>
      <c r="I251" s="13">
        <v>36648</v>
      </c>
      <c r="J251" s="13">
        <v>5000</v>
      </c>
      <c r="K251" s="6"/>
      <c r="L251" s="6"/>
      <c r="M251" s="6"/>
      <c r="N251" s="6"/>
      <c r="O251" s="6"/>
    </row>
    <row r="252" spans="1:15" x14ac:dyDescent="0.25">
      <c r="A252" s="4" t="s">
        <v>3906</v>
      </c>
      <c r="B252" s="5" t="s">
        <v>1019</v>
      </c>
      <c r="C252" s="5" t="s">
        <v>993</v>
      </c>
      <c r="D252" s="5" t="s">
        <v>637</v>
      </c>
      <c r="E252" s="13">
        <v>522472</v>
      </c>
      <c r="F252" s="7">
        <v>14330</v>
      </c>
      <c r="G252" s="6"/>
      <c r="H252" s="13">
        <v>12810</v>
      </c>
      <c r="I252" s="13">
        <v>202885</v>
      </c>
      <c r="J252" s="13">
        <v>1450</v>
      </c>
      <c r="K252" s="6"/>
      <c r="L252" s="6"/>
      <c r="M252" s="6"/>
      <c r="N252" s="6"/>
      <c r="O252" s="6"/>
    </row>
    <row r="253" spans="1:15" x14ac:dyDescent="0.25">
      <c r="A253" s="4" t="s">
        <v>4082</v>
      </c>
      <c r="B253" s="5" t="s">
        <v>1019</v>
      </c>
      <c r="C253" s="5" t="s">
        <v>993</v>
      </c>
      <c r="D253" s="5" t="s">
        <v>662</v>
      </c>
      <c r="E253" s="6"/>
      <c r="F253" s="12"/>
      <c r="G253" s="6"/>
      <c r="H253" s="6"/>
      <c r="I253" s="6"/>
      <c r="J253" s="13">
        <v>2861929</v>
      </c>
      <c r="K253" s="6"/>
      <c r="L253" s="6"/>
      <c r="M253" s="6"/>
      <c r="N253" s="6"/>
      <c r="O253" s="6"/>
    </row>
    <row r="254" spans="1:15" x14ac:dyDescent="0.25">
      <c r="A254" s="4" t="s">
        <v>3894</v>
      </c>
      <c r="B254" s="5" t="s">
        <v>1019</v>
      </c>
      <c r="C254" s="5" t="s">
        <v>993</v>
      </c>
      <c r="D254" s="5" t="s">
        <v>660</v>
      </c>
      <c r="E254" s="6"/>
      <c r="F254" s="12"/>
      <c r="G254" s="6"/>
      <c r="H254" s="6"/>
      <c r="I254" s="6"/>
      <c r="J254" s="13">
        <v>104819</v>
      </c>
      <c r="K254" s="6"/>
      <c r="L254" s="6"/>
      <c r="M254" s="6"/>
      <c r="N254" s="6"/>
      <c r="O254" s="6"/>
    </row>
    <row r="255" spans="1:15" x14ac:dyDescent="0.25">
      <c r="A255" s="4" t="s">
        <v>4055</v>
      </c>
      <c r="B255" s="5" t="s">
        <v>1019</v>
      </c>
      <c r="C255" s="5" t="s">
        <v>993</v>
      </c>
      <c r="D255" s="5" t="s">
        <v>679</v>
      </c>
      <c r="E255" s="13">
        <v>720006</v>
      </c>
      <c r="F255" s="7">
        <v>3290</v>
      </c>
      <c r="G255" s="6"/>
      <c r="H255" s="13">
        <v>2350</v>
      </c>
      <c r="I255" s="13">
        <v>3048</v>
      </c>
      <c r="J255" s="13">
        <v>1250</v>
      </c>
      <c r="K255" s="6"/>
      <c r="L255" s="6"/>
      <c r="M255" s="6"/>
      <c r="N255" s="6"/>
      <c r="O255" s="6"/>
    </row>
    <row r="256" spans="1:15" x14ac:dyDescent="0.25">
      <c r="A256" s="4" t="s">
        <v>3912</v>
      </c>
      <c r="B256" s="5" t="s">
        <v>1019</v>
      </c>
      <c r="C256" s="5" t="s">
        <v>993</v>
      </c>
      <c r="D256" s="5" t="s">
        <v>677</v>
      </c>
      <c r="E256" s="13">
        <v>148805</v>
      </c>
      <c r="F256" s="7">
        <v>7500</v>
      </c>
      <c r="G256" s="13">
        <v>7890</v>
      </c>
      <c r="H256" s="13">
        <v>1930</v>
      </c>
      <c r="I256" s="13">
        <v>48020</v>
      </c>
      <c r="J256" s="6"/>
      <c r="K256" s="6"/>
      <c r="L256" s="6"/>
      <c r="M256" s="6"/>
      <c r="N256" s="13">
        <v>-91570</v>
      </c>
      <c r="O256" s="6"/>
    </row>
    <row r="257" spans="1:15" x14ac:dyDescent="0.25">
      <c r="A257" s="4" t="s">
        <v>4599</v>
      </c>
      <c r="B257" s="5" t="s">
        <v>1019</v>
      </c>
      <c r="C257" s="5" t="s">
        <v>993</v>
      </c>
      <c r="D257" s="5" t="s">
        <v>674</v>
      </c>
      <c r="E257" s="13">
        <v>57710</v>
      </c>
      <c r="F257" s="12"/>
      <c r="G257" s="6"/>
      <c r="H257" s="6"/>
      <c r="I257" s="6"/>
      <c r="J257" s="6"/>
      <c r="K257" s="6"/>
      <c r="L257" s="6"/>
      <c r="M257" s="6"/>
      <c r="N257" s="13">
        <v>-58750</v>
      </c>
      <c r="O257" s="6"/>
    </row>
    <row r="258" spans="1:15" x14ac:dyDescent="0.25">
      <c r="A258" s="4" t="s">
        <v>4329</v>
      </c>
      <c r="B258" s="5" t="s">
        <v>1019</v>
      </c>
      <c r="C258" s="5" t="s">
        <v>993</v>
      </c>
      <c r="D258" s="5" t="s">
        <v>654</v>
      </c>
      <c r="E258" s="6"/>
      <c r="F258" s="12"/>
      <c r="G258" s="6"/>
      <c r="H258" s="6"/>
      <c r="I258" s="6"/>
      <c r="J258" s="13">
        <v>463290</v>
      </c>
      <c r="K258" s="13">
        <v>237622</v>
      </c>
      <c r="L258" s="6"/>
      <c r="M258" s="6"/>
      <c r="N258" s="6"/>
      <c r="O258" s="6"/>
    </row>
    <row r="259" spans="1:15" x14ac:dyDescent="0.25">
      <c r="A259" s="4" t="s">
        <v>4662</v>
      </c>
      <c r="B259" s="5" t="s">
        <v>1019</v>
      </c>
      <c r="C259" s="5" t="s">
        <v>993</v>
      </c>
      <c r="D259" s="5" t="s">
        <v>663</v>
      </c>
      <c r="E259" s="13">
        <v>422250</v>
      </c>
      <c r="F259" s="7">
        <v>3500</v>
      </c>
      <c r="G259" s="13">
        <v>700</v>
      </c>
      <c r="H259" s="13">
        <v>20130</v>
      </c>
      <c r="I259" s="13">
        <v>25780</v>
      </c>
      <c r="J259" s="6"/>
      <c r="K259" s="6"/>
      <c r="L259" s="6"/>
      <c r="M259" s="6"/>
      <c r="N259" s="6"/>
      <c r="O259" s="6"/>
    </row>
    <row r="260" spans="1:15" x14ac:dyDescent="0.25">
      <c r="A260" s="4" t="s">
        <v>3895</v>
      </c>
      <c r="B260" s="5" t="s">
        <v>1019</v>
      </c>
      <c r="C260" s="5" t="s">
        <v>993</v>
      </c>
      <c r="D260" s="5" t="s">
        <v>661</v>
      </c>
      <c r="E260" s="6"/>
      <c r="F260" s="7">
        <v>3000</v>
      </c>
      <c r="G260" s="6"/>
      <c r="H260" s="6"/>
      <c r="I260" s="6"/>
      <c r="J260" s="13">
        <v>575513</v>
      </c>
      <c r="K260" s="6"/>
      <c r="L260" s="6"/>
      <c r="M260" s="6"/>
      <c r="N260" s="6"/>
      <c r="O260" s="6"/>
    </row>
    <row r="261" spans="1:15" x14ac:dyDescent="0.25">
      <c r="A261" s="4" t="s">
        <v>4660</v>
      </c>
      <c r="B261" s="5" t="s">
        <v>1019</v>
      </c>
      <c r="C261" s="5" t="s">
        <v>993</v>
      </c>
      <c r="D261" s="5" t="s">
        <v>648</v>
      </c>
      <c r="E261" s="13">
        <v>365050</v>
      </c>
      <c r="F261" s="12"/>
      <c r="G261" s="13">
        <v>10960</v>
      </c>
      <c r="H261" s="13">
        <v>9255</v>
      </c>
      <c r="I261" s="13">
        <v>38099</v>
      </c>
      <c r="J261" s="13">
        <v>5000</v>
      </c>
      <c r="K261" s="6"/>
      <c r="L261" s="6"/>
      <c r="M261" s="6"/>
      <c r="N261" s="6"/>
      <c r="O261" s="6"/>
    </row>
    <row r="262" spans="1:15" x14ac:dyDescent="0.25">
      <c r="A262" s="4" t="s">
        <v>1943</v>
      </c>
      <c r="B262" s="5" t="s">
        <v>1019</v>
      </c>
      <c r="C262" s="5" t="s">
        <v>993</v>
      </c>
      <c r="D262" s="5" t="s">
        <v>643</v>
      </c>
      <c r="E262" s="13">
        <v>135505</v>
      </c>
      <c r="F262" s="12"/>
      <c r="G262" s="13">
        <v>15070</v>
      </c>
      <c r="H262" s="6"/>
      <c r="I262" s="6"/>
      <c r="J262" s="6"/>
      <c r="K262" s="6"/>
      <c r="L262" s="6"/>
      <c r="M262" s="13">
        <v>15520</v>
      </c>
      <c r="N262" s="6"/>
      <c r="O262" s="6"/>
    </row>
    <row r="263" spans="1:15" x14ac:dyDescent="0.25">
      <c r="A263" s="4" t="s">
        <v>3907</v>
      </c>
      <c r="B263" s="5" t="s">
        <v>1019</v>
      </c>
      <c r="C263" s="5" t="s">
        <v>993</v>
      </c>
      <c r="D263" s="5" t="s">
        <v>675</v>
      </c>
      <c r="E263" s="13">
        <v>138590</v>
      </c>
      <c r="F263" s="12"/>
      <c r="G263" s="13">
        <v>1500</v>
      </c>
      <c r="H263" s="13">
        <v>7400</v>
      </c>
      <c r="I263" s="13">
        <v>11400</v>
      </c>
      <c r="J263" s="6"/>
      <c r="K263" s="6"/>
      <c r="L263" s="6"/>
      <c r="M263" s="6"/>
      <c r="N263" s="13">
        <v>-19999</v>
      </c>
      <c r="O263" s="6"/>
    </row>
    <row r="264" spans="1:15" x14ac:dyDescent="0.25">
      <c r="A264" s="4" t="s">
        <v>1886</v>
      </c>
      <c r="B264" s="5" t="s">
        <v>1019</v>
      </c>
      <c r="C264" s="5" t="s">
        <v>772</v>
      </c>
      <c r="D264" s="5" t="s">
        <v>600</v>
      </c>
      <c r="E264" s="13">
        <v>33370</v>
      </c>
      <c r="F264" s="12"/>
      <c r="G264" s="6"/>
      <c r="H264" s="6"/>
      <c r="I264" s="6"/>
      <c r="J264" s="13">
        <v>135000</v>
      </c>
      <c r="K264" s="6"/>
      <c r="L264" s="6"/>
      <c r="M264" s="6"/>
      <c r="N264" s="6"/>
      <c r="O264" s="6"/>
    </row>
    <row r="265" spans="1:15" x14ac:dyDescent="0.25">
      <c r="A265" s="4" t="s">
        <v>1862</v>
      </c>
      <c r="B265" s="5" t="s">
        <v>1019</v>
      </c>
      <c r="C265" s="5" t="s">
        <v>772</v>
      </c>
      <c r="D265" s="5" t="s">
        <v>586</v>
      </c>
      <c r="E265" s="13">
        <v>77080</v>
      </c>
      <c r="F265" s="12"/>
      <c r="G265" s="6"/>
      <c r="H265" s="13">
        <v>3530</v>
      </c>
      <c r="I265" s="13">
        <v>184110</v>
      </c>
      <c r="J265" s="6"/>
      <c r="K265" s="6"/>
      <c r="L265" s="6"/>
      <c r="M265" s="6"/>
      <c r="N265" s="6"/>
      <c r="O265" s="6"/>
    </row>
    <row r="266" spans="1:15" x14ac:dyDescent="0.25">
      <c r="A266" s="4" t="s">
        <v>3072</v>
      </c>
      <c r="B266" s="5" t="s">
        <v>1019</v>
      </c>
      <c r="C266" s="5" t="s">
        <v>772</v>
      </c>
      <c r="D266" s="5" t="s">
        <v>630</v>
      </c>
      <c r="E266" s="13">
        <v>26980</v>
      </c>
      <c r="F266" s="12"/>
      <c r="G266" s="6"/>
      <c r="H266" s="13">
        <v>900</v>
      </c>
      <c r="I266" s="13">
        <v>8390</v>
      </c>
      <c r="J266" s="6"/>
      <c r="K266" s="6"/>
      <c r="L266" s="6"/>
      <c r="M266" s="6"/>
      <c r="N266" s="13">
        <v>-35960</v>
      </c>
      <c r="O266" s="6"/>
    </row>
    <row r="267" spans="1:15" x14ac:dyDescent="0.25">
      <c r="A267" s="4" t="s">
        <v>3983</v>
      </c>
      <c r="B267" s="5" t="s">
        <v>1019</v>
      </c>
      <c r="C267" s="5" t="s">
        <v>772</v>
      </c>
      <c r="D267" s="5" t="s">
        <v>606</v>
      </c>
      <c r="E267" s="6"/>
      <c r="F267" s="12"/>
      <c r="G267" s="6"/>
      <c r="H267" s="6"/>
      <c r="I267" s="13">
        <v>273050</v>
      </c>
      <c r="J267" s="6"/>
      <c r="K267" s="6"/>
      <c r="L267" s="6"/>
      <c r="M267" s="6"/>
      <c r="N267" s="6"/>
      <c r="O267" s="6"/>
    </row>
    <row r="268" spans="1:15" x14ac:dyDescent="0.25">
      <c r="A268" s="4" t="s">
        <v>1907</v>
      </c>
      <c r="B268" s="5" t="s">
        <v>1019</v>
      </c>
      <c r="C268" s="5" t="s">
        <v>772</v>
      </c>
      <c r="D268" s="5" t="s">
        <v>623</v>
      </c>
      <c r="E268" s="6"/>
      <c r="F268" s="12"/>
      <c r="G268" s="13">
        <v>6200</v>
      </c>
      <c r="H268" s="6"/>
      <c r="I268" s="6"/>
      <c r="J268" s="6"/>
      <c r="K268" s="6"/>
      <c r="L268" s="6"/>
      <c r="M268" s="6"/>
      <c r="N268" s="6"/>
      <c r="O268" s="6"/>
    </row>
    <row r="269" spans="1:15" x14ac:dyDescent="0.25">
      <c r="A269" s="4" t="s">
        <v>3071</v>
      </c>
      <c r="B269" s="5" t="s">
        <v>1019</v>
      </c>
      <c r="C269" s="5" t="s">
        <v>772</v>
      </c>
      <c r="D269" s="5" t="s">
        <v>629</v>
      </c>
      <c r="E269" s="6"/>
      <c r="F269" s="12"/>
      <c r="G269" s="6"/>
      <c r="H269" s="6"/>
      <c r="I269" s="6"/>
      <c r="J269" s="6"/>
      <c r="K269" s="6"/>
      <c r="L269" s="6"/>
      <c r="M269" s="13">
        <v>20820</v>
      </c>
      <c r="N269" s="6"/>
      <c r="O269" s="6"/>
    </row>
    <row r="270" spans="1:15" x14ac:dyDescent="0.25">
      <c r="A270" s="4" t="s">
        <v>1863</v>
      </c>
      <c r="B270" s="5" t="s">
        <v>1019</v>
      </c>
      <c r="C270" s="5" t="s">
        <v>772</v>
      </c>
      <c r="D270" s="5" t="s">
        <v>587</v>
      </c>
      <c r="E270" s="12"/>
      <c r="F270" s="6"/>
      <c r="G270" s="6"/>
      <c r="H270" s="6"/>
      <c r="I270" s="6"/>
      <c r="J270" s="6"/>
      <c r="K270" s="6"/>
      <c r="L270" s="13">
        <v>32000</v>
      </c>
      <c r="M270" s="6"/>
      <c r="N270" s="6"/>
      <c r="O270" s="6"/>
    </row>
    <row r="271" spans="1:15" x14ac:dyDescent="0.25">
      <c r="A271" s="4" t="s">
        <v>1912</v>
      </c>
      <c r="B271" s="5" t="s">
        <v>1019</v>
      </c>
      <c r="C271" s="5" t="s">
        <v>772</v>
      </c>
      <c r="D271" s="5" t="s">
        <v>626</v>
      </c>
      <c r="E271" s="6"/>
      <c r="F271" s="12"/>
      <c r="G271" s="6"/>
      <c r="H271" s="13">
        <v>1000</v>
      </c>
      <c r="I271" s="13">
        <v>487190</v>
      </c>
      <c r="J271" s="6"/>
      <c r="K271" s="6"/>
      <c r="L271" s="6"/>
      <c r="M271" s="6"/>
      <c r="N271" s="13">
        <v>-488190</v>
      </c>
      <c r="O271" s="6"/>
    </row>
    <row r="272" spans="1:15" x14ac:dyDescent="0.25">
      <c r="A272" s="4" t="s">
        <v>1895</v>
      </c>
      <c r="B272" s="5" t="s">
        <v>1019</v>
      </c>
      <c r="C272" s="5" t="s">
        <v>772</v>
      </c>
      <c r="D272" s="5" t="s">
        <v>615</v>
      </c>
      <c r="E272" s="13">
        <v>61700</v>
      </c>
      <c r="F272" s="12"/>
      <c r="G272" s="6"/>
      <c r="H272" s="13">
        <v>450</v>
      </c>
      <c r="I272" s="7">
        <v>25390</v>
      </c>
      <c r="J272" s="12"/>
      <c r="K272" s="6"/>
      <c r="L272" s="6"/>
      <c r="M272" s="6"/>
      <c r="N272" s="6"/>
      <c r="O272" s="6"/>
    </row>
    <row r="273" spans="1:15" x14ac:dyDescent="0.25">
      <c r="A273" s="4" t="s">
        <v>1925</v>
      </c>
      <c r="B273" s="5" t="s">
        <v>1019</v>
      </c>
      <c r="C273" s="5" t="s">
        <v>772</v>
      </c>
      <c r="D273" s="5" t="s">
        <v>632</v>
      </c>
      <c r="E273" s="7">
        <v>779340</v>
      </c>
      <c r="F273" s="6"/>
      <c r="G273" s="6"/>
      <c r="H273" s="7">
        <v>21290</v>
      </c>
      <c r="I273" s="7">
        <v>37150</v>
      </c>
      <c r="J273" s="6"/>
      <c r="K273" s="6"/>
      <c r="L273" s="6"/>
      <c r="M273" s="6"/>
      <c r="N273" s="13">
        <v>-300</v>
      </c>
      <c r="O273" s="6"/>
    </row>
    <row r="274" spans="1:15" x14ac:dyDescent="0.25">
      <c r="A274" s="4" t="s">
        <v>1915</v>
      </c>
      <c r="B274" s="5" t="s">
        <v>1019</v>
      </c>
      <c r="C274" s="5" t="s">
        <v>772</v>
      </c>
      <c r="D274" s="5" t="s">
        <v>627</v>
      </c>
      <c r="E274" s="12"/>
      <c r="F274" s="6"/>
      <c r="G274" s="12"/>
      <c r="H274" s="12"/>
      <c r="I274" s="12"/>
      <c r="J274" s="6"/>
      <c r="K274" s="6"/>
      <c r="L274" s="6"/>
      <c r="M274" s="7">
        <v>20070</v>
      </c>
      <c r="N274" s="6"/>
      <c r="O274" s="6"/>
    </row>
    <row r="275" spans="1:15" x14ac:dyDescent="0.25">
      <c r="A275" s="4" t="s">
        <v>1864</v>
      </c>
      <c r="B275" s="5" t="s">
        <v>1019</v>
      </c>
      <c r="C275" s="5" t="s">
        <v>772</v>
      </c>
      <c r="D275" s="5" t="s">
        <v>588</v>
      </c>
      <c r="E275" s="12"/>
      <c r="F275" s="12"/>
      <c r="G275" s="6"/>
      <c r="H275" s="12"/>
      <c r="I275" s="12"/>
      <c r="J275" s="12"/>
      <c r="K275" s="6"/>
      <c r="L275" s="6"/>
      <c r="M275" s="6"/>
      <c r="N275" s="13">
        <v>-3037000</v>
      </c>
      <c r="O275" s="6"/>
    </row>
    <row r="276" spans="1:15" x14ac:dyDescent="0.25">
      <c r="A276" s="4" t="s">
        <v>4376</v>
      </c>
      <c r="B276" s="5" t="s">
        <v>1019</v>
      </c>
      <c r="C276" s="5" t="s">
        <v>772</v>
      </c>
      <c r="D276" s="5" t="s">
        <v>599</v>
      </c>
      <c r="E276" s="7">
        <v>832730</v>
      </c>
      <c r="F276" s="13">
        <v>10000</v>
      </c>
      <c r="G276" s="6"/>
      <c r="H276" s="7">
        <v>35520</v>
      </c>
      <c r="I276" s="13">
        <v>7800</v>
      </c>
      <c r="J276" s="6"/>
      <c r="K276" s="6"/>
      <c r="L276" s="6"/>
      <c r="M276" s="6"/>
      <c r="N276" s="13">
        <v>-70000</v>
      </c>
      <c r="O276" s="6"/>
    </row>
    <row r="277" spans="1:15" x14ac:dyDescent="0.25">
      <c r="A277" s="4" t="s">
        <v>1926</v>
      </c>
      <c r="B277" s="5" t="s">
        <v>1019</v>
      </c>
      <c r="C277" s="5" t="s">
        <v>772</v>
      </c>
      <c r="D277" s="5" t="s">
        <v>633</v>
      </c>
      <c r="E277" s="13">
        <v>90360</v>
      </c>
      <c r="F277" s="6"/>
      <c r="G277" s="6"/>
      <c r="H277" s="13">
        <v>6470</v>
      </c>
      <c r="I277" s="7">
        <v>4230</v>
      </c>
      <c r="J277" s="6"/>
      <c r="K277" s="6"/>
      <c r="L277" s="6"/>
      <c r="M277" s="6"/>
      <c r="N277" s="13">
        <v>-100000</v>
      </c>
      <c r="O277" s="6"/>
    </row>
    <row r="278" spans="1:15" x14ac:dyDescent="0.25">
      <c r="A278" s="4" t="s">
        <v>1909</v>
      </c>
      <c r="B278" s="5" t="s">
        <v>1019</v>
      </c>
      <c r="C278" s="5" t="s">
        <v>772</v>
      </c>
      <c r="D278" s="5" t="s">
        <v>625</v>
      </c>
      <c r="E278" s="6"/>
      <c r="F278" s="6"/>
      <c r="G278" s="12"/>
      <c r="H278" s="6"/>
      <c r="I278" s="6"/>
      <c r="J278" s="6"/>
      <c r="K278" s="6"/>
      <c r="L278" s="6"/>
      <c r="M278" s="7">
        <v>18470</v>
      </c>
      <c r="N278" s="6"/>
      <c r="O278" s="6"/>
    </row>
    <row r="279" spans="1:15" x14ac:dyDescent="0.25">
      <c r="A279" s="4" t="s">
        <v>1882</v>
      </c>
      <c r="B279" s="5" t="s">
        <v>1019</v>
      </c>
      <c r="C279" s="5" t="s">
        <v>772</v>
      </c>
      <c r="D279" s="5" t="s">
        <v>594</v>
      </c>
      <c r="E279" s="12"/>
      <c r="F279" s="6"/>
      <c r="G279" s="6"/>
      <c r="H279" s="12"/>
      <c r="I279" s="12"/>
      <c r="J279" s="6"/>
      <c r="K279" s="6"/>
      <c r="L279" s="6"/>
      <c r="M279" s="13">
        <v>215280</v>
      </c>
      <c r="N279" s="12"/>
      <c r="O279" s="6"/>
    </row>
    <row r="280" spans="1:15" x14ac:dyDescent="0.25">
      <c r="A280" s="4" t="s">
        <v>1877</v>
      </c>
      <c r="B280" s="5" t="s">
        <v>1019</v>
      </c>
      <c r="C280" s="5" t="s">
        <v>772</v>
      </c>
      <c r="D280" s="5" t="s">
        <v>591</v>
      </c>
      <c r="E280" s="6"/>
      <c r="F280" s="6"/>
      <c r="G280" s="6"/>
      <c r="H280" s="6"/>
      <c r="I280" s="6"/>
      <c r="J280" s="12"/>
      <c r="K280" s="6"/>
      <c r="L280" s="6"/>
      <c r="M280" s="13">
        <v>22840</v>
      </c>
      <c r="N280" s="12"/>
      <c r="O280" s="6"/>
    </row>
    <row r="281" spans="1:15" x14ac:dyDescent="0.25">
      <c r="A281" s="4" t="s">
        <v>1879</v>
      </c>
      <c r="B281" s="5" t="s">
        <v>1019</v>
      </c>
      <c r="C281" s="5" t="s">
        <v>772</v>
      </c>
      <c r="D281" s="5" t="s">
        <v>593</v>
      </c>
      <c r="E281" s="6"/>
      <c r="F281" s="6"/>
      <c r="G281" s="6"/>
      <c r="H281" s="6"/>
      <c r="I281" s="6"/>
      <c r="J281" s="12"/>
      <c r="K281" s="6"/>
      <c r="L281" s="6"/>
      <c r="M281" s="13">
        <v>144980</v>
      </c>
      <c r="N281" s="6"/>
      <c r="O281" s="6"/>
    </row>
    <row r="282" spans="1:15" x14ac:dyDescent="0.25">
      <c r="A282" s="4" t="s">
        <v>1916</v>
      </c>
      <c r="B282" s="5" t="s">
        <v>1019</v>
      </c>
      <c r="C282" s="5" t="s">
        <v>772</v>
      </c>
      <c r="D282" s="5" t="s">
        <v>628</v>
      </c>
      <c r="E282" s="12"/>
      <c r="F282" s="6"/>
      <c r="G282" s="12"/>
      <c r="H282" s="12"/>
      <c r="I282" s="12"/>
      <c r="J282" s="6"/>
      <c r="K282" s="6"/>
      <c r="L282" s="6"/>
      <c r="M282" s="12"/>
      <c r="N282" s="13">
        <v>-5797404</v>
      </c>
      <c r="O282" s="6"/>
    </row>
    <row r="283" spans="1:15" x14ac:dyDescent="0.25">
      <c r="A283" s="4" t="s">
        <v>2831</v>
      </c>
      <c r="B283" s="5" t="s">
        <v>1019</v>
      </c>
      <c r="C283" s="5" t="s">
        <v>772</v>
      </c>
      <c r="D283" s="5" t="s">
        <v>596</v>
      </c>
      <c r="E283" s="13">
        <v>78420</v>
      </c>
      <c r="F283" s="13">
        <v>400</v>
      </c>
      <c r="G283" s="6"/>
      <c r="H283" s="13">
        <v>540</v>
      </c>
      <c r="I283" s="7">
        <v>2250</v>
      </c>
      <c r="J283" s="6"/>
      <c r="K283" s="6"/>
      <c r="L283" s="6"/>
      <c r="M283" s="6"/>
      <c r="N283" s="13">
        <v>-79390</v>
      </c>
      <c r="O283" s="6"/>
    </row>
    <row r="284" spans="1:15" x14ac:dyDescent="0.25">
      <c r="A284" s="4" t="s">
        <v>4287</v>
      </c>
      <c r="B284" s="5" t="s">
        <v>1019</v>
      </c>
      <c r="C284" s="5" t="s">
        <v>772</v>
      </c>
      <c r="D284" s="5" t="s">
        <v>603</v>
      </c>
      <c r="E284" s="7">
        <v>0</v>
      </c>
      <c r="F284" s="13">
        <v>0</v>
      </c>
      <c r="G284" s="7">
        <v>0</v>
      </c>
      <c r="H284" s="7">
        <v>0</v>
      </c>
      <c r="I284" s="7">
        <v>0</v>
      </c>
      <c r="J284" s="12"/>
      <c r="K284" s="6"/>
      <c r="L284" s="6"/>
      <c r="M284" s="6"/>
      <c r="N284" s="12"/>
      <c r="O284" s="6"/>
    </row>
    <row r="285" spans="1:15" x14ac:dyDescent="0.25">
      <c r="A285" s="4" t="s">
        <v>1878</v>
      </c>
      <c r="B285" s="5" t="s">
        <v>1019</v>
      </c>
      <c r="C285" s="5" t="s">
        <v>772</v>
      </c>
      <c r="D285" s="5" t="s">
        <v>592</v>
      </c>
      <c r="E285" s="6"/>
      <c r="F285" s="6"/>
      <c r="G285" s="12"/>
      <c r="H285" s="6"/>
      <c r="I285" s="6"/>
      <c r="J285" s="6"/>
      <c r="K285" s="6"/>
      <c r="L285" s="6"/>
      <c r="M285" s="7">
        <v>13140</v>
      </c>
      <c r="N285" s="6"/>
      <c r="O285" s="6"/>
    </row>
    <row r="286" spans="1:15" x14ac:dyDescent="0.25">
      <c r="A286" s="4" t="s">
        <v>4852</v>
      </c>
      <c r="B286" s="5" t="s">
        <v>1019</v>
      </c>
      <c r="C286" s="5" t="s">
        <v>1007</v>
      </c>
      <c r="D286" s="5" t="s">
        <v>716</v>
      </c>
      <c r="E286" s="12"/>
      <c r="F286" s="6"/>
      <c r="G286" s="6"/>
      <c r="H286" s="12"/>
      <c r="I286" s="12"/>
      <c r="J286" s="6"/>
      <c r="K286" s="6"/>
      <c r="L286" s="6"/>
      <c r="M286" s="6"/>
      <c r="N286" s="7">
        <v>18093720</v>
      </c>
      <c r="O286" s="6"/>
    </row>
    <row r="287" spans="1:15" x14ac:dyDescent="0.25">
      <c r="A287" s="4" t="s">
        <v>3905</v>
      </c>
      <c r="B287" s="5" t="s">
        <v>1019</v>
      </c>
      <c r="C287" s="5" t="s">
        <v>1007</v>
      </c>
      <c r="D287" s="5" t="s">
        <v>715</v>
      </c>
      <c r="E287" s="6"/>
      <c r="F287" s="12"/>
      <c r="G287" s="6"/>
      <c r="H287" s="6"/>
      <c r="I287" s="12"/>
      <c r="J287" s="12"/>
      <c r="K287" s="6"/>
      <c r="L287" s="6"/>
      <c r="M287" s="6"/>
      <c r="N287" s="13">
        <v>-168306227</v>
      </c>
      <c r="O287" s="6"/>
    </row>
    <row r="288" spans="1:15" x14ac:dyDescent="0.25">
      <c r="A288" s="4" t="s">
        <v>1420</v>
      </c>
      <c r="B288" s="5" t="s">
        <v>1019</v>
      </c>
      <c r="C288" s="5" t="s">
        <v>1008</v>
      </c>
      <c r="D288" s="5" t="s">
        <v>224</v>
      </c>
      <c r="E288" s="12"/>
      <c r="F288" s="6"/>
      <c r="G288" s="6"/>
      <c r="H288" s="12"/>
      <c r="I288" s="12"/>
      <c r="J288" s="6"/>
      <c r="K288" s="6"/>
      <c r="L288" s="6"/>
      <c r="M288" s="6"/>
      <c r="N288" s="13">
        <v>-2722728</v>
      </c>
      <c r="O288" s="6"/>
    </row>
    <row r="289" spans="1:15" x14ac:dyDescent="0.25">
      <c r="A289" s="4" t="s">
        <v>1414</v>
      </c>
      <c r="B289" s="5" t="s">
        <v>1019</v>
      </c>
      <c r="C289" s="5" t="s">
        <v>1008</v>
      </c>
      <c r="D289" s="5" t="s">
        <v>939</v>
      </c>
      <c r="E289" s="12"/>
      <c r="F289" s="6"/>
      <c r="G289" s="6"/>
      <c r="H289" s="12"/>
      <c r="I289" s="7">
        <v>1302280</v>
      </c>
      <c r="J289" s="12"/>
      <c r="K289" s="6"/>
      <c r="L289" s="6"/>
      <c r="M289" s="6"/>
      <c r="N289" s="6"/>
      <c r="O289" s="6"/>
    </row>
    <row r="290" spans="1:15" x14ac:dyDescent="0.25">
      <c r="A290" s="4" t="s">
        <v>1410</v>
      </c>
      <c r="B290" s="5" t="s">
        <v>1019</v>
      </c>
      <c r="C290" s="5" t="s">
        <v>1008</v>
      </c>
      <c r="D290" s="5" t="s">
        <v>219</v>
      </c>
      <c r="E290" s="12"/>
      <c r="F290" s="6"/>
      <c r="G290" s="6"/>
      <c r="H290" s="12"/>
      <c r="I290" s="7">
        <v>54559509</v>
      </c>
      <c r="J290" s="12"/>
      <c r="K290" s="6"/>
      <c r="L290" s="6"/>
      <c r="M290" s="6"/>
      <c r="N290" s="6"/>
      <c r="O290" s="6"/>
    </row>
    <row r="291" spans="1:15" x14ac:dyDescent="0.25">
      <c r="A291" s="4" t="s">
        <v>1412</v>
      </c>
      <c r="B291" s="5" t="s">
        <v>1019</v>
      </c>
      <c r="C291" s="5" t="s">
        <v>1008</v>
      </c>
      <c r="D291" s="5" t="s">
        <v>221</v>
      </c>
      <c r="E291" s="12"/>
      <c r="F291" s="6"/>
      <c r="G291" s="6"/>
      <c r="H291" s="12"/>
      <c r="I291" s="7">
        <v>3076620</v>
      </c>
      <c r="J291" s="12"/>
      <c r="K291" s="6"/>
      <c r="L291" s="6"/>
      <c r="M291" s="6"/>
      <c r="N291" s="6"/>
      <c r="O291" s="6"/>
    </row>
    <row r="292" spans="1:15" x14ac:dyDescent="0.25">
      <c r="A292" s="4" t="s">
        <v>1411</v>
      </c>
      <c r="B292" s="5" t="s">
        <v>1019</v>
      </c>
      <c r="C292" s="5" t="s">
        <v>1008</v>
      </c>
      <c r="D292" s="5" t="s">
        <v>220</v>
      </c>
      <c r="E292" s="12"/>
      <c r="F292" s="6"/>
      <c r="G292" s="6"/>
      <c r="H292" s="6"/>
      <c r="I292" s="7">
        <v>17524243</v>
      </c>
      <c r="J292" s="6"/>
      <c r="K292" s="6"/>
      <c r="L292" s="6"/>
      <c r="M292" s="6"/>
      <c r="N292" s="6"/>
      <c r="O292" s="6"/>
    </row>
    <row r="293" spans="1:15" x14ac:dyDescent="0.25">
      <c r="A293" s="4" t="s">
        <v>1413</v>
      </c>
      <c r="B293" s="5" t="s">
        <v>1019</v>
      </c>
      <c r="C293" s="5" t="s">
        <v>1008</v>
      </c>
      <c r="D293" s="5" t="s">
        <v>222</v>
      </c>
      <c r="E293" s="6"/>
      <c r="F293" s="6"/>
      <c r="G293" s="6"/>
      <c r="H293" s="6"/>
      <c r="I293" s="13">
        <v>2642500</v>
      </c>
      <c r="J293" s="6"/>
      <c r="K293" s="12"/>
      <c r="L293" s="6"/>
      <c r="M293" s="6"/>
      <c r="N293" s="12"/>
      <c r="O293" s="6"/>
    </row>
    <row r="294" spans="1:15" x14ac:dyDescent="0.25">
      <c r="A294" s="4" t="s">
        <v>1421</v>
      </c>
      <c r="B294" s="5" t="s">
        <v>1019</v>
      </c>
      <c r="C294" s="5" t="s">
        <v>1008</v>
      </c>
      <c r="D294" s="5" t="s">
        <v>225</v>
      </c>
      <c r="E294" s="12"/>
      <c r="F294" s="6"/>
      <c r="G294" s="12"/>
      <c r="H294" s="12"/>
      <c r="I294" s="12"/>
      <c r="J294" s="6"/>
      <c r="K294" s="6"/>
      <c r="L294" s="6"/>
      <c r="M294" s="12"/>
      <c r="N294" s="7">
        <v>-14294858</v>
      </c>
      <c r="O294" s="6"/>
    </row>
    <row r="295" spans="1:15" x14ac:dyDescent="0.25">
      <c r="A295" s="4" t="s">
        <v>4667</v>
      </c>
      <c r="B295" s="5" t="s">
        <v>1019</v>
      </c>
      <c r="C295" s="5" t="s">
        <v>1008</v>
      </c>
      <c r="D295" s="5" t="s">
        <v>218</v>
      </c>
      <c r="E295" s="6"/>
      <c r="F295" s="6"/>
      <c r="G295" s="6"/>
      <c r="H295" s="6"/>
      <c r="I295" s="7">
        <v>2722728</v>
      </c>
      <c r="J295" s="6"/>
      <c r="K295" s="6"/>
      <c r="L295" s="6"/>
      <c r="M295" s="6"/>
      <c r="N295" s="6"/>
      <c r="O295" s="6"/>
    </row>
    <row r="296" spans="1:15" x14ac:dyDescent="0.25">
      <c r="A296" s="4" t="s">
        <v>1406</v>
      </c>
      <c r="B296" s="5" t="s">
        <v>1019</v>
      </c>
      <c r="C296" s="5" t="s">
        <v>1008</v>
      </c>
      <c r="D296" s="5" t="s">
        <v>216</v>
      </c>
      <c r="E296" s="7">
        <v>171261279</v>
      </c>
      <c r="F296" s="6"/>
      <c r="G296" s="6"/>
      <c r="H296" s="12"/>
      <c r="I296" s="12"/>
      <c r="J296" s="12"/>
      <c r="K296" s="6"/>
      <c r="L296" s="6"/>
      <c r="M296" s="6"/>
      <c r="N296" s="6"/>
      <c r="O296" s="6"/>
    </row>
    <row r="297" spans="1:15" x14ac:dyDescent="0.25">
      <c r="A297" s="4" t="s">
        <v>1404</v>
      </c>
      <c r="B297" s="5" t="s">
        <v>1019</v>
      </c>
      <c r="C297" s="5" t="s">
        <v>1008</v>
      </c>
      <c r="D297" s="5" t="s">
        <v>214</v>
      </c>
      <c r="E297" s="12"/>
      <c r="F297" s="12"/>
      <c r="G297" s="6"/>
      <c r="H297" s="12"/>
      <c r="I297" s="7">
        <v>150000</v>
      </c>
      <c r="J297" s="12"/>
      <c r="K297" s="6"/>
      <c r="L297" s="6"/>
      <c r="M297" s="6"/>
      <c r="N297" s="6"/>
      <c r="O297" s="6"/>
    </row>
    <row r="298" spans="1:15" x14ac:dyDescent="0.25">
      <c r="A298" s="4" t="s">
        <v>1419</v>
      </c>
      <c r="B298" s="5" t="s">
        <v>1019</v>
      </c>
      <c r="C298" s="5" t="s">
        <v>1008</v>
      </c>
      <c r="D298" s="5" t="s">
        <v>223</v>
      </c>
      <c r="E298" s="6"/>
      <c r="F298" s="6"/>
      <c r="G298" s="6"/>
      <c r="H298" s="6"/>
      <c r="I298" s="6"/>
      <c r="J298" s="12"/>
      <c r="K298" s="6"/>
      <c r="L298" s="6"/>
      <c r="M298" s="6"/>
      <c r="N298" s="13">
        <v>-141935640</v>
      </c>
      <c r="O298" s="6"/>
    </row>
    <row r="299" spans="1:15" x14ac:dyDescent="0.25">
      <c r="A299" s="4" t="s">
        <v>1430</v>
      </c>
      <c r="B299" s="5" t="s">
        <v>1019</v>
      </c>
      <c r="C299" s="5" t="s">
        <v>1008</v>
      </c>
      <c r="D299" s="5" t="s">
        <v>228</v>
      </c>
      <c r="E299" s="6"/>
      <c r="F299" s="6"/>
      <c r="G299" s="6"/>
      <c r="H299" s="6"/>
      <c r="I299" s="6"/>
      <c r="J299" s="12"/>
      <c r="K299" s="6"/>
      <c r="L299" s="6"/>
      <c r="M299" s="6"/>
      <c r="N299" s="13">
        <v>-7021400</v>
      </c>
      <c r="O299" s="6"/>
    </row>
    <row r="300" spans="1:15" x14ac:dyDescent="0.25">
      <c r="A300" s="4" t="s">
        <v>4719</v>
      </c>
      <c r="B300" s="5" t="s">
        <v>1019</v>
      </c>
      <c r="C300" s="5" t="s">
        <v>1009</v>
      </c>
      <c r="D300" s="5" t="s">
        <v>558</v>
      </c>
      <c r="E300" s="7">
        <v>104550</v>
      </c>
      <c r="F300" s="12"/>
      <c r="G300" s="6"/>
      <c r="H300" s="7">
        <v>3940</v>
      </c>
      <c r="I300" s="12"/>
      <c r="J300" s="12"/>
      <c r="K300" s="6"/>
      <c r="L300" s="6"/>
      <c r="M300" s="6"/>
      <c r="N300" s="6"/>
      <c r="O300" s="6"/>
    </row>
    <row r="301" spans="1:15" x14ac:dyDescent="0.25">
      <c r="A301" s="4" t="s">
        <v>4966</v>
      </c>
      <c r="B301" s="5" t="s">
        <v>1019</v>
      </c>
      <c r="C301" s="5" t="s">
        <v>1009</v>
      </c>
      <c r="D301" s="5" t="s">
        <v>953</v>
      </c>
      <c r="E301" s="7">
        <v>-35550</v>
      </c>
      <c r="F301" s="12"/>
      <c r="G301" s="12"/>
      <c r="H301" s="7">
        <v>-1820</v>
      </c>
      <c r="I301" s="12"/>
      <c r="J301" s="6"/>
      <c r="K301" s="6"/>
      <c r="L301" s="6"/>
      <c r="M301" s="6"/>
      <c r="N301" s="7">
        <v>-108420</v>
      </c>
      <c r="O301" s="6"/>
    </row>
    <row r="302" spans="1:15" x14ac:dyDescent="0.25">
      <c r="A302" s="4" t="s">
        <v>4959</v>
      </c>
      <c r="B302" s="5" t="s">
        <v>1019</v>
      </c>
      <c r="C302" s="5" t="s">
        <v>1009</v>
      </c>
      <c r="D302" s="5" t="s">
        <v>946</v>
      </c>
      <c r="E302" s="12"/>
      <c r="F302" s="6"/>
      <c r="G302" s="6"/>
      <c r="H302" s="13">
        <v>-490</v>
      </c>
      <c r="I302" s="6"/>
      <c r="J302" s="6"/>
      <c r="K302" s="6"/>
      <c r="L302" s="6"/>
      <c r="M302" s="6"/>
      <c r="N302" s="12"/>
      <c r="O302" s="6"/>
    </row>
    <row r="303" spans="1:15" x14ac:dyDescent="0.25">
      <c r="A303" s="4" t="s">
        <v>1767</v>
      </c>
      <c r="B303" s="5" t="s">
        <v>1019</v>
      </c>
      <c r="C303" s="5" t="s">
        <v>1009</v>
      </c>
      <c r="D303" s="5" t="s">
        <v>485</v>
      </c>
      <c r="E303" s="13">
        <v>75730</v>
      </c>
      <c r="F303" s="13">
        <v>1600</v>
      </c>
      <c r="G303" s="6"/>
      <c r="H303" s="13">
        <v>10000</v>
      </c>
      <c r="I303" s="13">
        <v>15000</v>
      </c>
      <c r="J303" s="12"/>
      <c r="K303" s="12"/>
      <c r="L303" s="6"/>
      <c r="M303" s="6"/>
      <c r="N303" s="13">
        <v>-101440</v>
      </c>
      <c r="O303" s="6"/>
    </row>
    <row r="304" spans="1:15" x14ac:dyDescent="0.25">
      <c r="A304" s="4" t="s">
        <v>4971</v>
      </c>
      <c r="B304" s="5" t="s">
        <v>1019</v>
      </c>
      <c r="C304" s="5" t="s">
        <v>1009</v>
      </c>
      <c r="D304" s="5" t="s">
        <v>958</v>
      </c>
      <c r="E304" s="7">
        <v>39960</v>
      </c>
      <c r="F304" s="12"/>
      <c r="G304" s="12"/>
      <c r="H304" s="7">
        <v>300</v>
      </c>
      <c r="I304" s="12"/>
      <c r="J304" s="6"/>
      <c r="K304" s="6"/>
      <c r="L304" s="6"/>
      <c r="M304" s="6"/>
      <c r="N304" s="13">
        <v>-40250</v>
      </c>
      <c r="O304" s="6"/>
    </row>
    <row r="305" spans="1:15" x14ac:dyDescent="0.25">
      <c r="A305" s="4" t="s">
        <v>4731</v>
      </c>
      <c r="B305" s="5" t="s">
        <v>1019</v>
      </c>
      <c r="C305" s="5" t="s">
        <v>1009</v>
      </c>
      <c r="D305" s="5" t="s">
        <v>568</v>
      </c>
      <c r="E305" s="13">
        <v>34910</v>
      </c>
      <c r="F305" s="12"/>
      <c r="G305" s="6"/>
      <c r="H305" s="13">
        <v>770</v>
      </c>
      <c r="I305" s="6"/>
      <c r="J305" s="12"/>
      <c r="K305" s="6"/>
      <c r="L305" s="6"/>
      <c r="M305" s="6"/>
      <c r="N305" s="6"/>
      <c r="O305" s="6"/>
    </row>
    <row r="306" spans="1:15" x14ac:dyDescent="0.25">
      <c r="A306" s="4" t="s">
        <v>4978</v>
      </c>
      <c r="B306" s="5" t="s">
        <v>1019</v>
      </c>
      <c r="C306" s="5" t="s">
        <v>1009</v>
      </c>
      <c r="D306" s="5" t="s">
        <v>963</v>
      </c>
      <c r="E306" s="7">
        <v>-16880</v>
      </c>
      <c r="F306" s="6"/>
      <c r="G306" s="12"/>
      <c r="H306" s="7">
        <v>-590</v>
      </c>
      <c r="I306" s="12"/>
      <c r="J306" s="12"/>
      <c r="K306" s="6"/>
      <c r="L306" s="6"/>
      <c r="M306" s="6"/>
      <c r="N306" s="13">
        <v>-35670</v>
      </c>
      <c r="O306" s="6"/>
    </row>
    <row r="307" spans="1:15" x14ac:dyDescent="0.25">
      <c r="A307" s="4" t="s">
        <v>1779</v>
      </c>
      <c r="B307" s="5" t="s">
        <v>1019</v>
      </c>
      <c r="C307" s="5" t="s">
        <v>1009</v>
      </c>
      <c r="D307" s="5" t="s">
        <v>487</v>
      </c>
      <c r="E307" s="12"/>
      <c r="F307" s="6"/>
      <c r="G307" s="7">
        <v>13890</v>
      </c>
      <c r="H307" s="6"/>
      <c r="I307" s="13">
        <v>139</v>
      </c>
      <c r="J307" s="6"/>
      <c r="K307" s="6"/>
      <c r="L307" s="6"/>
      <c r="M307" s="12"/>
      <c r="N307" s="6"/>
      <c r="O307" s="6"/>
    </row>
    <row r="308" spans="1:15" x14ac:dyDescent="0.25">
      <c r="A308" s="4" t="s">
        <v>1780</v>
      </c>
      <c r="B308" s="5" t="s">
        <v>1019</v>
      </c>
      <c r="C308" s="5" t="s">
        <v>1009</v>
      </c>
      <c r="D308" s="5" t="s">
        <v>488</v>
      </c>
      <c r="E308" s="12"/>
      <c r="F308" s="6"/>
      <c r="G308" s="7">
        <v>6000</v>
      </c>
      <c r="H308" s="12"/>
      <c r="I308" s="12"/>
      <c r="J308" s="6"/>
      <c r="K308" s="6"/>
      <c r="L308" s="6"/>
      <c r="M308" s="6"/>
      <c r="N308" s="12"/>
      <c r="O308" s="6"/>
    </row>
    <row r="309" spans="1:15" x14ac:dyDescent="0.25">
      <c r="A309" s="4" t="s">
        <v>1860</v>
      </c>
      <c r="B309" s="5" t="s">
        <v>1019</v>
      </c>
      <c r="C309" s="5" t="s">
        <v>1009</v>
      </c>
      <c r="D309" s="5" t="s">
        <v>517</v>
      </c>
      <c r="E309" s="6"/>
      <c r="F309" s="6"/>
      <c r="G309" s="6"/>
      <c r="H309" s="6"/>
      <c r="I309" s="13">
        <v>4730</v>
      </c>
      <c r="J309" s="6"/>
      <c r="K309" s="6"/>
      <c r="L309" s="6"/>
      <c r="M309" s="6"/>
      <c r="N309" s="7">
        <v>-37710</v>
      </c>
      <c r="O309" s="6"/>
    </row>
    <row r="310" spans="1:15" x14ac:dyDescent="0.25">
      <c r="A310" s="4" t="s">
        <v>1840</v>
      </c>
      <c r="B310" s="5" t="s">
        <v>1019</v>
      </c>
      <c r="C310" s="5" t="s">
        <v>1009</v>
      </c>
      <c r="D310" s="5" t="s">
        <v>507</v>
      </c>
      <c r="E310" s="13">
        <v>204740</v>
      </c>
      <c r="F310" s="6"/>
      <c r="G310" s="7">
        <v>4200</v>
      </c>
      <c r="H310" s="7">
        <v>2820</v>
      </c>
      <c r="I310" s="7">
        <v>7450</v>
      </c>
      <c r="J310" s="12"/>
      <c r="K310" s="6"/>
      <c r="L310" s="6"/>
      <c r="M310" s="12"/>
      <c r="N310" s="7">
        <v>-200</v>
      </c>
      <c r="O310" s="6"/>
    </row>
    <row r="311" spans="1:15" x14ac:dyDescent="0.25">
      <c r="A311" s="4" t="s">
        <v>4967</v>
      </c>
      <c r="B311" s="5" t="s">
        <v>1019</v>
      </c>
      <c r="C311" s="5" t="s">
        <v>1009</v>
      </c>
      <c r="D311" s="5" t="s">
        <v>954</v>
      </c>
      <c r="E311" s="7">
        <v>4970</v>
      </c>
      <c r="F311" s="12"/>
      <c r="G311" s="6"/>
      <c r="H311" s="12"/>
      <c r="I311" s="12"/>
      <c r="J311" s="6"/>
      <c r="K311" s="6"/>
      <c r="L311" s="6"/>
      <c r="M311" s="6"/>
      <c r="N311" s="13">
        <v>-4970</v>
      </c>
      <c r="O311" s="6"/>
    </row>
    <row r="312" spans="1:15" x14ac:dyDescent="0.25">
      <c r="A312" s="4" t="s">
        <v>4428</v>
      </c>
      <c r="B312" s="5" t="s">
        <v>1019</v>
      </c>
      <c r="C312" s="5" t="s">
        <v>1009</v>
      </c>
      <c r="D312" s="5" t="s">
        <v>577</v>
      </c>
      <c r="E312" s="12"/>
      <c r="F312" s="12"/>
      <c r="G312" s="6"/>
      <c r="H312" s="7">
        <v>35</v>
      </c>
      <c r="I312" s="7">
        <v>12838</v>
      </c>
      <c r="J312" s="6"/>
      <c r="K312" s="6"/>
      <c r="L312" s="6"/>
      <c r="M312" s="6"/>
      <c r="N312" s="13">
        <v>-12873</v>
      </c>
      <c r="O312" s="6"/>
    </row>
    <row r="313" spans="1:15" x14ac:dyDescent="0.25">
      <c r="A313" s="4" t="s">
        <v>1831</v>
      </c>
      <c r="B313" s="5" t="s">
        <v>1019</v>
      </c>
      <c r="C313" s="5" t="s">
        <v>1009</v>
      </c>
      <c r="D313" s="5" t="s">
        <v>503</v>
      </c>
      <c r="E313" s="12"/>
      <c r="F313" s="6"/>
      <c r="G313" s="7">
        <v>4890</v>
      </c>
      <c r="H313" s="12"/>
      <c r="I313" s="12"/>
      <c r="J313" s="6"/>
      <c r="K313" s="6"/>
      <c r="L313" s="6"/>
      <c r="M313" s="12"/>
      <c r="N313" s="6"/>
      <c r="O313" s="6"/>
    </row>
    <row r="314" spans="1:15" x14ac:dyDescent="0.25">
      <c r="A314" s="4" t="s">
        <v>1791</v>
      </c>
      <c r="B314" s="5" t="s">
        <v>1019</v>
      </c>
      <c r="C314" s="5" t="s">
        <v>1009</v>
      </c>
      <c r="D314" s="5" t="s">
        <v>497</v>
      </c>
      <c r="E314" s="7">
        <v>18242</v>
      </c>
      <c r="F314" s="6"/>
      <c r="G314" s="6"/>
      <c r="H314" s="12"/>
      <c r="I314" s="7">
        <v>7150</v>
      </c>
      <c r="J314" s="12"/>
      <c r="K314" s="6"/>
      <c r="L314" s="6"/>
      <c r="M314" s="6"/>
      <c r="N314" s="13">
        <v>-6380</v>
      </c>
      <c r="O314" s="6"/>
    </row>
    <row r="315" spans="1:15" x14ac:dyDescent="0.25">
      <c r="A315" s="4" t="s">
        <v>4415</v>
      </c>
      <c r="B315" s="5" t="s">
        <v>1019</v>
      </c>
      <c r="C315" s="5" t="s">
        <v>1009</v>
      </c>
      <c r="D315" s="5" t="s">
        <v>574</v>
      </c>
      <c r="E315" s="13">
        <v>184560</v>
      </c>
      <c r="F315" s="6"/>
      <c r="G315" s="6"/>
      <c r="H315" s="13">
        <v>2080</v>
      </c>
      <c r="I315" s="12"/>
      <c r="J315" s="6"/>
      <c r="K315" s="6"/>
      <c r="L315" s="6"/>
      <c r="M315" s="6"/>
      <c r="N315" s="6"/>
      <c r="O315" s="6"/>
    </row>
    <row r="316" spans="1:15" x14ac:dyDescent="0.25">
      <c r="A316" s="4" t="s">
        <v>1781</v>
      </c>
      <c r="B316" s="5" t="s">
        <v>1019</v>
      </c>
      <c r="C316" s="5" t="s">
        <v>1009</v>
      </c>
      <c r="D316" s="5" t="s">
        <v>489</v>
      </c>
      <c r="E316" s="12"/>
      <c r="F316" s="6"/>
      <c r="G316" s="13">
        <v>2832</v>
      </c>
      <c r="H316" s="12"/>
      <c r="I316" s="12"/>
      <c r="J316" s="6"/>
      <c r="K316" s="6"/>
      <c r="L316" s="6"/>
      <c r="M316" s="6"/>
      <c r="N316" s="12"/>
      <c r="O316" s="6"/>
    </row>
    <row r="317" spans="1:15" x14ac:dyDescent="0.25">
      <c r="A317" s="4" t="s">
        <v>4969</v>
      </c>
      <c r="B317" s="5" t="s">
        <v>1019</v>
      </c>
      <c r="C317" s="5" t="s">
        <v>1009</v>
      </c>
      <c r="D317" s="5" t="s">
        <v>956</v>
      </c>
      <c r="E317" s="7">
        <v>51720</v>
      </c>
      <c r="F317" s="6"/>
      <c r="G317" s="6"/>
      <c r="H317" s="12"/>
      <c r="I317" s="7">
        <v>1580</v>
      </c>
      <c r="J317" s="6"/>
      <c r="K317" s="6"/>
      <c r="L317" s="6"/>
      <c r="M317" s="6"/>
      <c r="N317" s="7">
        <v>-53270</v>
      </c>
      <c r="O317" s="6"/>
    </row>
    <row r="318" spans="1:15" x14ac:dyDescent="0.25">
      <c r="A318" s="4" t="s">
        <v>4972</v>
      </c>
      <c r="B318" s="5" t="s">
        <v>1019</v>
      </c>
      <c r="C318" s="5" t="s">
        <v>1009</v>
      </c>
      <c r="D318" s="5" t="s">
        <v>959</v>
      </c>
      <c r="E318" s="6"/>
      <c r="F318" s="6"/>
      <c r="G318" s="12"/>
      <c r="H318" s="6"/>
      <c r="I318" s="13">
        <v>1630</v>
      </c>
      <c r="J318" s="6"/>
      <c r="K318" s="6"/>
      <c r="L318" s="6"/>
      <c r="M318" s="6"/>
      <c r="N318" s="13">
        <v>-1630</v>
      </c>
      <c r="O318" s="6"/>
    </row>
    <row r="319" spans="1:15" x14ac:dyDescent="0.25">
      <c r="A319" s="4" t="s">
        <v>4957</v>
      </c>
      <c r="B319" s="5" t="s">
        <v>1019</v>
      </c>
      <c r="C319" s="5" t="s">
        <v>1009</v>
      </c>
      <c r="D319" s="5" t="s">
        <v>944</v>
      </c>
      <c r="E319" s="7">
        <v>58170</v>
      </c>
      <c r="F319" s="6"/>
      <c r="G319" s="12"/>
      <c r="H319" s="7">
        <v>1270</v>
      </c>
      <c r="I319" s="12"/>
      <c r="J319" s="6"/>
      <c r="K319" s="6"/>
      <c r="L319" s="6"/>
      <c r="M319" s="12"/>
      <c r="N319" s="13">
        <v>-59400</v>
      </c>
      <c r="O319" s="6"/>
    </row>
    <row r="320" spans="1:15" x14ac:dyDescent="0.25">
      <c r="A320" s="4" t="s">
        <v>1782</v>
      </c>
      <c r="B320" s="5" t="s">
        <v>1019</v>
      </c>
      <c r="C320" s="5" t="s">
        <v>1009</v>
      </c>
      <c r="D320" s="5" t="s">
        <v>490</v>
      </c>
      <c r="E320" s="12"/>
      <c r="F320" s="6"/>
      <c r="G320" s="13">
        <v>17825</v>
      </c>
      <c r="H320" s="12"/>
      <c r="I320" s="13">
        <v>1646</v>
      </c>
      <c r="J320" s="6"/>
      <c r="K320" s="6"/>
      <c r="L320" s="6"/>
      <c r="M320" s="12"/>
      <c r="N320" s="13">
        <v>-6000</v>
      </c>
      <c r="O320" s="6"/>
    </row>
    <row r="321" spans="1:15" x14ac:dyDescent="0.25">
      <c r="A321" s="4" t="s">
        <v>4974</v>
      </c>
      <c r="B321" s="5" t="s">
        <v>1019</v>
      </c>
      <c r="C321" s="5" t="s">
        <v>1009</v>
      </c>
      <c r="D321" s="5" t="s">
        <v>961</v>
      </c>
      <c r="E321" s="7">
        <v>1950</v>
      </c>
      <c r="F321" s="12"/>
      <c r="G321" s="12"/>
      <c r="H321" s="6"/>
      <c r="I321" s="7">
        <v>3160</v>
      </c>
      <c r="J321" s="6"/>
      <c r="K321" s="6"/>
      <c r="L321" s="6"/>
      <c r="M321" s="6"/>
      <c r="N321" s="7">
        <v>-5110</v>
      </c>
      <c r="O321" s="6"/>
    </row>
    <row r="322" spans="1:15" x14ac:dyDescent="0.25">
      <c r="A322" s="4" t="s">
        <v>1843</v>
      </c>
      <c r="B322" s="5" t="s">
        <v>1019</v>
      </c>
      <c r="C322" s="5" t="s">
        <v>1009</v>
      </c>
      <c r="D322" s="5" t="s">
        <v>508</v>
      </c>
      <c r="E322" s="12"/>
      <c r="F322" s="12"/>
      <c r="G322" s="7">
        <v>3000</v>
      </c>
      <c r="H322" s="6"/>
      <c r="I322" s="12"/>
      <c r="J322" s="6"/>
      <c r="K322" s="6"/>
      <c r="L322" s="6"/>
      <c r="M322" s="12"/>
      <c r="N322" s="12"/>
      <c r="O322" s="6"/>
    </row>
    <row r="323" spans="1:15" x14ac:dyDescent="0.25">
      <c r="A323" s="4" t="s">
        <v>4409</v>
      </c>
      <c r="B323" s="5" t="s">
        <v>1019</v>
      </c>
      <c r="C323" s="5" t="s">
        <v>1009</v>
      </c>
      <c r="D323" s="5" t="s">
        <v>571</v>
      </c>
      <c r="E323" s="12"/>
      <c r="F323" s="13">
        <v>100</v>
      </c>
      <c r="G323" s="6"/>
      <c r="H323" s="7">
        <v>-3400</v>
      </c>
      <c r="I323" s="13">
        <v>80</v>
      </c>
      <c r="J323" s="6"/>
      <c r="K323" s="6"/>
      <c r="L323" s="13">
        <v>18000</v>
      </c>
      <c r="M323" s="6"/>
      <c r="N323" s="6"/>
      <c r="O323" s="6"/>
    </row>
    <row r="324" spans="1:15" x14ac:dyDescent="0.25">
      <c r="A324" s="4" t="s">
        <v>4964</v>
      </c>
      <c r="B324" s="5" t="s">
        <v>1019</v>
      </c>
      <c r="C324" s="5" t="s">
        <v>1009</v>
      </c>
      <c r="D324" s="5" t="s">
        <v>951</v>
      </c>
      <c r="E324" s="13">
        <v>149250</v>
      </c>
      <c r="F324" s="6"/>
      <c r="G324" s="6"/>
      <c r="H324" s="13">
        <v>260</v>
      </c>
      <c r="I324" s="12"/>
      <c r="J324" s="6"/>
      <c r="K324" s="6"/>
      <c r="L324" s="6"/>
      <c r="M324" s="6"/>
      <c r="N324" s="13">
        <v>-149420</v>
      </c>
      <c r="O324" s="6"/>
    </row>
    <row r="325" spans="1:15" x14ac:dyDescent="0.25">
      <c r="A325" s="4" t="s">
        <v>1754</v>
      </c>
      <c r="B325" s="5" t="s">
        <v>1019</v>
      </c>
      <c r="C325" s="5" t="s">
        <v>1009</v>
      </c>
      <c r="D325" s="5" t="s">
        <v>479</v>
      </c>
      <c r="E325" s="13">
        <v>58410</v>
      </c>
      <c r="F325" s="6"/>
      <c r="G325" s="6"/>
      <c r="H325" s="13">
        <v>30</v>
      </c>
      <c r="I325" s="13">
        <v>200</v>
      </c>
      <c r="J325" s="6"/>
      <c r="K325" s="6"/>
      <c r="L325" s="13">
        <v>6560</v>
      </c>
      <c r="M325" s="6"/>
      <c r="N325" s="7">
        <v>-64400</v>
      </c>
      <c r="O325" s="6"/>
    </row>
    <row r="326" spans="1:15" x14ac:dyDescent="0.25">
      <c r="A326" s="4" t="s">
        <v>4968</v>
      </c>
      <c r="B326" s="5" t="s">
        <v>1019</v>
      </c>
      <c r="C326" s="5" t="s">
        <v>1009</v>
      </c>
      <c r="D326" s="5" t="s">
        <v>955</v>
      </c>
      <c r="E326" s="7">
        <v>84300</v>
      </c>
      <c r="F326" s="6"/>
      <c r="G326" s="6"/>
      <c r="H326" s="13">
        <v>580</v>
      </c>
      <c r="I326" s="6"/>
      <c r="J326" s="6"/>
      <c r="K326" s="6"/>
      <c r="L326" s="6"/>
      <c r="M326" s="6"/>
      <c r="N326" s="13">
        <v>-84850</v>
      </c>
      <c r="O326" s="6"/>
    </row>
    <row r="327" spans="1:15" x14ac:dyDescent="0.25">
      <c r="A327" s="4" t="s">
        <v>3671</v>
      </c>
      <c r="B327" s="5" t="s">
        <v>1019</v>
      </c>
      <c r="C327" s="5" t="s">
        <v>1009</v>
      </c>
      <c r="D327" s="5" t="s">
        <v>578</v>
      </c>
      <c r="E327" s="13">
        <v>175730</v>
      </c>
      <c r="F327" s="6"/>
      <c r="G327" s="6"/>
      <c r="H327" s="13">
        <v>3620</v>
      </c>
      <c r="I327" s="7">
        <v>6505</v>
      </c>
      <c r="J327" s="6"/>
      <c r="K327" s="6"/>
      <c r="L327" s="6"/>
      <c r="M327" s="12"/>
      <c r="N327" s="13">
        <v>-4000</v>
      </c>
      <c r="O327" s="6"/>
    </row>
    <row r="328" spans="1:15" x14ac:dyDescent="0.25">
      <c r="A328" s="4" t="s">
        <v>3235</v>
      </c>
      <c r="B328" s="5" t="s">
        <v>1019</v>
      </c>
      <c r="C328" s="5" t="s">
        <v>1009</v>
      </c>
      <c r="D328" s="5" t="s">
        <v>510</v>
      </c>
      <c r="E328" s="12"/>
      <c r="F328" s="6"/>
      <c r="G328" s="13">
        <v>10085</v>
      </c>
      <c r="H328" s="6"/>
      <c r="I328" s="7">
        <v>99</v>
      </c>
      <c r="J328" s="6"/>
      <c r="K328" s="6"/>
      <c r="L328" s="6"/>
      <c r="M328" s="6"/>
      <c r="N328" s="6"/>
      <c r="O328" s="6"/>
    </row>
    <row r="329" spans="1:15" x14ac:dyDescent="0.25">
      <c r="A329" s="4" t="s">
        <v>4965</v>
      </c>
      <c r="B329" s="5" t="s">
        <v>1019</v>
      </c>
      <c r="C329" s="5" t="s">
        <v>1009</v>
      </c>
      <c r="D329" s="5" t="s">
        <v>952</v>
      </c>
      <c r="E329" s="7">
        <v>136820</v>
      </c>
      <c r="F329" s="6"/>
      <c r="G329" s="6"/>
      <c r="H329" s="7">
        <v>3690</v>
      </c>
      <c r="I329" s="7">
        <v>1710</v>
      </c>
      <c r="J329" s="6"/>
      <c r="K329" s="6"/>
      <c r="L329" s="6"/>
      <c r="M329" s="6"/>
      <c r="N329" s="13">
        <v>-142110</v>
      </c>
      <c r="O329" s="6"/>
    </row>
    <row r="330" spans="1:15" x14ac:dyDescent="0.25">
      <c r="A330" s="4" t="s">
        <v>4970</v>
      </c>
      <c r="B330" s="5" t="s">
        <v>1019</v>
      </c>
      <c r="C330" s="5" t="s">
        <v>1009</v>
      </c>
      <c r="D330" s="5" t="s">
        <v>957</v>
      </c>
      <c r="E330" s="7">
        <v>20420</v>
      </c>
      <c r="F330" s="6"/>
      <c r="G330" s="6"/>
      <c r="H330" s="12"/>
      <c r="I330" s="12"/>
      <c r="J330" s="12"/>
      <c r="K330" s="6"/>
      <c r="L330" s="6"/>
      <c r="M330" s="6"/>
      <c r="N330" s="7">
        <v>-20410</v>
      </c>
      <c r="O330" s="6"/>
    </row>
    <row r="331" spans="1:15" x14ac:dyDescent="0.25">
      <c r="A331" s="4" t="s">
        <v>1785</v>
      </c>
      <c r="B331" s="5" t="s">
        <v>1019</v>
      </c>
      <c r="C331" s="5" t="s">
        <v>1009</v>
      </c>
      <c r="D331" s="5" t="s">
        <v>491</v>
      </c>
      <c r="E331" s="13">
        <v>19945</v>
      </c>
      <c r="F331" s="6"/>
      <c r="G331" s="13">
        <v>21560</v>
      </c>
      <c r="H331" s="6"/>
      <c r="I331" s="13">
        <v>399</v>
      </c>
      <c r="J331" s="6"/>
      <c r="K331" s="6"/>
      <c r="L331" s="6"/>
      <c r="M331" s="12"/>
      <c r="N331" s="6"/>
      <c r="O331" s="6"/>
    </row>
    <row r="332" spans="1:15" x14ac:dyDescent="0.25">
      <c r="A332" s="4" t="s">
        <v>1776</v>
      </c>
      <c r="B332" s="5" t="s">
        <v>1019</v>
      </c>
      <c r="C332" s="5" t="s">
        <v>1009</v>
      </c>
      <c r="D332" s="5" t="s">
        <v>486</v>
      </c>
      <c r="E332" s="7">
        <v>47970</v>
      </c>
      <c r="F332" s="12"/>
      <c r="G332" s="6"/>
      <c r="H332" s="7">
        <v>4540</v>
      </c>
      <c r="I332" s="7">
        <v>16760</v>
      </c>
      <c r="J332" s="12"/>
      <c r="K332" s="6"/>
      <c r="L332" s="6"/>
      <c r="M332" s="6"/>
      <c r="N332" s="13">
        <v>-74000</v>
      </c>
      <c r="O332" s="6"/>
    </row>
    <row r="333" spans="1:15" x14ac:dyDescent="0.25">
      <c r="A333" s="4" t="s">
        <v>3836</v>
      </c>
      <c r="B333" s="5" t="s">
        <v>1019</v>
      </c>
      <c r="C333" s="5" t="s">
        <v>1009</v>
      </c>
      <c r="D333" s="5" t="s">
        <v>579</v>
      </c>
      <c r="E333" s="7">
        <v>12760</v>
      </c>
      <c r="F333" s="6"/>
      <c r="G333" s="6"/>
      <c r="H333" s="6"/>
      <c r="I333" s="7">
        <v>6960</v>
      </c>
      <c r="J333" s="6"/>
      <c r="K333" s="6"/>
      <c r="L333" s="6"/>
      <c r="M333" s="6"/>
      <c r="N333" s="13">
        <v>-39760</v>
      </c>
      <c r="O333" s="6"/>
    </row>
    <row r="334" spans="1:15" x14ac:dyDescent="0.25">
      <c r="A334" s="4" t="s">
        <v>4963</v>
      </c>
      <c r="B334" s="5" t="s">
        <v>1019</v>
      </c>
      <c r="C334" s="5" t="s">
        <v>1009</v>
      </c>
      <c r="D334" s="5" t="s">
        <v>950</v>
      </c>
      <c r="E334" s="12"/>
      <c r="F334" s="6"/>
      <c r="G334" s="6"/>
      <c r="H334" s="6"/>
      <c r="I334" s="13">
        <v>81600</v>
      </c>
      <c r="J334" s="6"/>
      <c r="K334" s="6"/>
      <c r="L334" s="6"/>
      <c r="M334" s="12"/>
      <c r="N334" s="13">
        <v>-81600</v>
      </c>
      <c r="O334" s="6"/>
    </row>
    <row r="335" spans="1:15" x14ac:dyDescent="0.25">
      <c r="A335" s="4" t="s">
        <v>1849</v>
      </c>
      <c r="B335" s="5" t="s">
        <v>1019</v>
      </c>
      <c r="C335" s="5" t="s">
        <v>1009</v>
      </c>
      <c r="D335" s="5" t="s">
        <v>514</v>
      </c>
      <c r="E335" s="12"/>
      <c r="F335" s="6"/>
      <c r="G335" s="13">
        <v>3490</v>
      </c>
      <c r="H335" s="6"/>
      <c r="I335" s="7">
        <v>300</v>
      </c>
      <c r="J335" s="6"/>
      <c r="K335" s="6"/>
      <c r="L335" s="6"/>
      <c r="M335" s="6"/>
      <c r="N335" s="13">
        <v>-1630</v>
      </c>
      <c r="O335" s="6"/>
    </row>
    <row r="336" spans="1:15" x14ac:dyDescent="0.25">
      <c r="A336" s="4" t="s">
        <v>1755</v>
      </c>
      <c r="B336" s="5" t="s">
        <v>1019</v>
      </c>
      <c r="C336" s="5" t="s">
        <v>1009</v>
      </c>
      <c r="D336" s="5" t="s">
        <v>482</v>
      </c>
      <c r="E336" s="6"/>
      <c r="F336" s="13">
        <v>-17080</v>
      </c>
      <c r="G336" s="6"/>
      <c r="H336" s="6"/>
      <c r="I336" s="12"/>
      <c r="J336" s="6"/>
      <c r="K336" s="6"/>
      <c r="L336" s="6"/>
      <c r="M336" s="6"/>
      <c r="N336" s="6"/>
      <c r="O336" s="6"/>
    </row>
    <row r="337" spans="1:15" x14ac:dyDescent="0.25">
      <c r="A337" s="4" t="s">
        <v>3494</v>
      </c>
      <c r="B337" s="5" t="s">
        <v>1019</v>
      </c>
      <c r="C337" s="5" t="s">
        <v>1009</v>
      </c>
      <c r="D337" s="5" t="s">
        <v>500</v>
      </c>
      <c r="E337" s="12"/>
      <c r="F337" s="6"/>
      <c r="G337" s="12"/>
      <c r="H337" s="6"/>
      <c r="I337" s="7">
        <v>16500</v>
      </c>
      <c r="J337" s="6"/>
      <c r="K337" s="6"/>
      <c r="L337" s="6"/>
      <c r="M337" s="12"/>
      <c r="N337" s="12"/>
      <c r="O337" s="6"/>
    </row>
    <row r="338" spans="1:15" x14ac:dyDescent="0.25">
      <c r="A338" s="4" t="s">
        <v>1786</v>
      </c>
      <c r="B338" s="5" t="s">
        <v>1019</v>
      </c>
      <c r="C338" s="5" t="s">
        <v>1009</v>
      </c>
      <c r="D338" s="5" t="s">
        <v>492</v>
      </c>
      <c r="E338" s="13">
        <v>157785</v>
      </c>
      <c r="F338" s="6"/>
      <c r="G338" s="7">
        <v>5000</v>
      </c>
      <c r="H338" s="13">
        <v>2170</v>
      </c>
      <c r="I338" s="13">
        <v>5645</v>
      </c>
      <c r="J338" s="6"/>
      <c r="K338" s="6"/>
      <c r="L338" s="6"/>
      <c r="M338" s="6"/>
      <c r="N338" s="13">
        <v>-407</v>
      </c>
      <c r="O338" s="6"/>
    </row>
    <row r="339" spans="1:15" x14ac:dyDescent="0.25">
      <c r="A339" s="4" t="s">
        <v>1859</v>
      </c>
      <c r="B339" s="5" t="s">
        <v>1019</v>
      </c>
      <c r="C339" s="5" t="s">
        <v>1009</v>
      </c>
      <c r="D339" s="5" t="s">
        <v>516</v>
      </c>
      <c r="E339" s="7">
        <v>233985</v>
      </c>
      <c r="F339" s="6"/>
      <c r="G339" s="7">
        <v>250</v>
      </c>
      <c r="H339" s="13">
        <v>2110</v>
      </c>
      <c r="I339" s="7">
        <v>30155</v>
      </c>
      <c r="J339" s="6"/>
      <c r="K339" s="6"/>
      <c r="L339" s="6"/>
      <c r="M339" s="12"/>
      <c r="N339" s="7">
        <v>-201020</v>
      </c>
      <c r="O339" s="6"/>
    </row>
    <row r="340" spans="1:15" x14ac:dyDescent="0.25">
      <c r="A340" s="4" t="s">
        <v>3239</v>
      </c>
      <c r="B340" s="5" t="s">
        <v>1019</v>
      </c>
      <c r="C340" s="5" t="s">
        <v>1009</v>
      </c>
      <c r="D340" s="5" t="s">
        <v>512</v>
      </c>
      <c r="E340" s="12"/>
      <c r="F340" s="6"/>
      <c r="G340" s="7">
        <v>3170</v>
      </c>
      <c r="H340" s="6"/>
      <c r="I340" s="13">
        <v>7930</v>
      </c>
      <c r="J340" s="6"/>
      <c r="K340" s="6"/>
      <c r="L340" s="6"/>
      <c r="M340" s="12"/>
      <c r="N340" s="12"/>
      <c r="O340" s="6"/>
    </row>
    <row r="341" spans="1:15" x14ac:dyDescent="0.25">
      <c r="A341" s="4" t="s">
        <v>4067</v>
      </c>
      <c r="B341" s="5" t="s">
        <v>1019</v>
      </c>
      <c r="C341" s="5" t="s">
        <v>1009</v>
      </c>
      <c r="D341" s="5" t="s">
        <v>964</v>
      </c>
      <c r="E341" s="7">
        <v>95000</v>
      </c>
      <c r="F341" s="6"/>
      <c r="G341" s="6"/>
      <c r="H341" s="7">
        <v>6580</v>
      </c>
      <c r="I341" s="7">
        <v>4600</v>
      </c>
      <c r="J341" s="6"/>
      <c r="K341" s="6"/>
      <c r="L341" s="6"/>
      <c r="M341" s="6"/>
      <c r="N341" s="13">
        <v>-6180</v>
      </c>
      <c r="O341" s="6"/>
    </row>
    <row r="342" spans="1:15" x14ac:dyDescent="0.25">
      <c r="A342" s="4" t="s">
        <v>1787</v>
      </c>
      <c r="B342" s="5" t="s">
        <v>1019</v>
      </c>
      <c r="C342" s="5" t="s">
        <v>1009</v>
      </c>
      <c r="D342" s="5" t="s">
        <v>493</v>
      </c>
      <c r="E342" s="6"/>
      <c r="F342" s="6"/>
      <c r="G342" s="13">
        <v>31515</v>
      </c>
      <c r="H342" s="12"/>
      <c r="I342" s="7">
        <v>289</v>
      </c>
      <c r="J342" s="6"/>
      <c r="K342" s="6"/>
      <c r="L342" s="6"/>
      <c r="M342" s="6"/>
      <c r="N342" s="13">
        <v>-1000</v>
      </c>
      <c r="O342" s="6"/>
    </row>
    <row r="343" spans="1:15" x14ac:dyDescent="0.25">
      <c r="A343" s="4" t="s">
        <v>4413</v>
      </c>
      <c r="B343" s="5" t="s">
        <v>1019</v>
      </c>
      <c r="C343" s="5" t="s">
        <v>1009</v>
      </c>
      <c r="D343" s="5" t="s">
        <v>572</v>
      </c>
      <c r="E343" s="12"/>
      <c r="F343" s="12"/>
      <c r="G343" s="6"/>
      <c r="H343" s="13">
        <v>-200</v>
      </c>
      <c r="I343" s="12"/>
      <c r="J343" s="12"/>
      <c r="K343" s="6"/>
      <c r="L343" s="6"/>
      <c r="M343" s="6"/>
      <c r="N343" s="12"/>
      <c r="O343" s="6"/>
    </row>
    <row r="344" spans="1:15" x14ac:dyDescent="0.25">
      <c r="A344" s="4" t="s">
        <v>4424</v>
      </c>
      <c r="B344" s="5" t="s">
        <v>1019</v>
      </c>
      <c r="C344" s="5" t="s">
        <v>1009</v>
      </c>
      <c r="D344" s="5" t="s">
        <v>576</v>
      </c>
      <c r="E344" s="12"/>
      <c r="F344" s="6"/>
      <c r="G344" s="12"/>
      <c r="H344" s="6"/>
      <c r="I344" s="13">
        <v>15000</v>
      </c>
      <c r="J344" s="6"/>
      <c r="K344" s="6"/>
      <c r="L344" s="6"/>
      <c r="M344" s="12"/>
      <c r="N344" s="12"/>
      <c r="O344" s="6"/>
    </row>
    <row r="345" spans="1:15" x14ac:dyDescent="0.25">
      <c r="A345" s="4" t="s">
        <v>4961</v>
      </c>
      <c r="B345" s="5" t="s">
        <v>1019</v>
      </c>
      <c r="C345" s="5" t="s">
        <v>1009</v>
      </c>
      <c r="D345" s="5" t="s">
        <v>948</v>
      </c>
      <c r="E345" s="6"/>
      <c r="F345" s="6"/>
      <c r="G345" s="12"/>
      <c r="H345" s="6"/>
      <c r="I345" s="13">
        <v>85240</v>
      </c>
      <c r="J345" s="6"/>
      <c r="K345" s="6"/>
      <c r="L345" s="6"/>
      <c r="M345" s="12"/>
      <c r="N345" s="13">
        <v>-85240</v>
      </c>
      <c r="O345" s="6"/>
    </row>
    <row r="346" spans="1:15" x14ac:dyDescent="0.25">
      <c r="A346" s="4" t="s">
        <v>1758</v>
      </c>
      <c r="B346" s="5" t="s">
        <v>1019</v>
      </c>
      <c r="C346" s="5" t="s">
        <v>1009</v>
      </c>
      <c r="D346" s="5" t="s">
        <v>483</v>
      </c>
      <c r="E346" s="12"/>
      <c r="F346" s="6"/>
      <c r="G346" s="13">
        <v>284</v>
      </c>
      <c r="H346" s="12"/>
      <c r="I346" s="7">
        <v>21130</v>
      </c>
      <c r="J346" s="6"/>
      <c r="K346" s="6"/>
      <c r="L346" s="6"/>
      <c r="M346" s="6"/>
      <c r="N346" s="13">
        <v>-21130</v>
      </c>
      <c r="O346" s="6"/>
    </row>
    <row r="347" spans="1:15" x14ac:dyDescent="0.25">
      <c r="A347" s="4" t="s">
        <v>4960</v>
      </c>
      <c r="B347" s="5" t="s">
        <v>1019</v>
      </c>
      <c r="C347" s="5" t="s">
        <v>1009</v>
      </c>
      <c r="D347" s="5" t="s">
        <v>947</v>
      </c>
      <c r="E347" s="7">
        <v>47510</v>
      </c>
      <c r="F347" s="6"/>
      <c r="G347" s="6"/>
      <c r="H347" s="7">
        <v>220</v>
      </c>
      <c r="I347" s="12"/>
      <c r="J347" s="6"/>
      <c r="K347" s="6"/>
      <c r="L347" s="6"/>
      <c r="M347" s="6"/>
      <c r="N347" s="7">
        <v>-47710</v>
      </c>
      <c r="O347" s="6"/>
    </row>
    <row r="348" spans="1:15" x14ac:dyDescent="0.25">
      <c r="A348" s="4" t="s">
        <v>1788</v>
      </c>
      <c r="B348" s="5" t="s">
        <v>1019</v>
      </c>
      <c r="C348" s="5" t="s">
        <v>1009</v>
      </c>
      <c r="D348" s="5" t="s">
        <v>494</v>
      </c>
      <c r="E348" s="12"/>
      <c r="F348" s="12"/>
      <c r="G348" s="7">
        <v>13259</v>
      </c>
      <c r="H348" s="6"/>
      <c r="I348" s="7">
        <v>236</v>
      </c>
      <c r="J348" s="12"/>
      <c r="K348" s="6"/>
      <c r="L348" s="6"/>
      <c r="M348" s="6"/>
      <c r="N348" s="12"/>
      <c r="O348" s="6"/>
    </row>
    <row r="349" spans="1:15" x14ac:dyDescent="0.25">
      <c r="A349" s="4" t="s">
        <v>1750</v>
      </c>
      <c r="B349" s="5" t="s">
        <v>1019</v>
      </c>
      <c r="C349" s="5" t="s">
        <v>1009</v>
      </c>
      <c r="D349" s="5" t="s">
        <v>477</v>
      </c>
      <c r="E349" s="12"/>
      <c r="F349" s="12"/>
      <c r="G349" s="6"/>
      <c r="H349" s="6"/>
      <c r="I349" s="12"/>
      <c r="J349" s="13">
        <v>1605000</v>
      </c>
      <c r="K349" s="6"/>
      <c r="L349" s="6"/>
      <c r="M349" s="6"/>
      <c r="N349" s="7">
        <v>-1640230</v>
      </c>
      <c r="O349" s="6"/>
    </row>
    <row r="350" spans="1:15" x14ac:dyDescent="0.25">
      <c r="A350" s="4" t="s">
        <v>4977</v>
      </c>
      <c r="B350" s="5" t="s">
        <v>1019</v>
      </c>
      <c r="C350" s="5" t="s">
        <v>1009</v>
      </c>
      <c r="D350" s="5" t="s">
        <v>962</v>
      </c>
      <c r="E350" s="12"/>
      <c r="F350" s="13">
        <v>4080</v>
      </c>
      <c r="G350" s="12"/>
      <c r="H350" s="6"/>
      <c r="I350" s="12"/>
      <c r="J350" s="6"/>
      <c r="K350" s="6"/>
      <c r="L350" s="6"/>
      <c r="M350" s="12"/>
      <c r="N350" s="7">
        <v>-4080</v>
      </c>
      <c r="O350" s="6"/>
    </row>
    <row r="351" spans="1:15" x14ac:dyDescent="0.25">
      <c r="A351" s="4" t="s">
        <v>3502</v>
      </c>
      <c r="B351" s="5" t="s">
        <v>1019</v>
      </c>
      <c r="C351" s="5" t="s">
        <v>1009</v>
      </c>
      <c r="D351" s="5" t="s">
        <v>513</v>
      </c>
      <c r="E351" s="13">
        <v>129440</v>
      </c>
      <c r="F351" s="6"/>
      <c r="G351" s="7">
        <v>500</v>
      </c>
      <c r="H351" s="13">
        <v>10800</v>
      </c>
      <c r="I351" s="13">
        <v>42139</v>
      </c>
      <c r="J351" s="6"/>
      <c r="K351" s="6"/>
      <c r="L351" s="13">
        <v>25000</v>
      </c>
      <c r="M351" s="6"/>
      <c r="N351" s="6"/>
      <c r="O351" s="6"/>
    </row>
    <row r="352" spans="1:15" x14ac:dyDescent="0.25">
      <c r="A352" s="4" t="s">
        <v>4962</v>
      </c>
      <c r="B352" s="5" t="s">
        <v>1019</v>
      </c>
      <c r="C352" s="5" t="s">
        <v>1009</v>
      </c>
      <c r="D352" s="5" t="s">
        <v>949</v>
      </c>
      <c r="E352" s="7">
        <v>1560</v>
      </c>
      <c r="F352" s="6"/>
      <c r="G352" s="12"/>
      <c r="H352" s="6"/>
      <c r="I352" s="12"/>
      <c r="J352" s="6"/>
      <c r="K352" s="6"/>
      <c r="L352" s="6"/>
      <c r="M352" s="12"/>
      <c r="N352" s="7">
        <v>-1560</v>
      </c>
      <c r="O352" s="6"/>
    </row>
    <row r="353" spans="1:15" x14ac:dyDescent="0.25">
      <c r="A353" s="4" t="s">
        <v>1789</v>
      </c>
      <c r="B353" s="5" t="s">
        <v>1019</v>
      </c>
      <c r="C353" s="5" t="s">
        <v>1009</v>
      </c>
      <c r="D353" s="5" t="s">
        <v>495</v>
      </c>
      <c r="E353" s="12"/>
      <c r="F353" s="6"/>
      <c r="G353" s="7">
        <v>10908</v>
      </c>
      <c r="H353" s="6"/>
      <c r="I353" s="12"/>
      <c r="J353" s="6"/>
      <c r="K353" s="6"/>
      <c r="L353" s="6"/>
      <c r="M353" s="6"/>
      <c r="N353" s="12"/>
      <c r="O353" s="6"/>
    </row>
    <row r="354" spans="1:15" x14ac:dyDescent="0.25">
      <c r="A354" s="4" t="s">
        <v>4726</v>
      </c>
      <c r="B354" s="5" t="s">
        <v>1019</v>
      </c>
      <c r="C354" s="5" t="s">
        <v>1009</v>
      </c>
      <c r="D354" s="5" t="s">
        <v>565</v>
      </c>
      <c r="E354" s="7">
        <v>52940</v>
      </c>
      <c r="F354" s="6"/>
      <c r="G354" s="12"/>
      <c r="H354" s="7">
        <v>2180</v>
      </c>
      <c r="I354" s="12"/>
      <c r="J354" s="12"/>
      <c r="K354" s="6"/>
      <c r="L354" s="6"/>
      <c r="M354" s="12"/>
      <c r="N354" s="12"/>
      <c r="O354" s="6"/>
    </row>
    <row r="355" spans="1:15" x14ac:dyDescent="0.25">
      <c r="A355" s="4" t="s">
        <v>4973</v>
      </c>
      <c r="B355" s="5" t="s">
        <v>1019</v>
      </c>
      <c r="C355" s="5" t="s">
        <v>1009</v>
      </c>
      <c r="D355" s="5" t="s">
        <v>960</v>
      </c>
      <c r="E355" s="7">
        <v>-21850</v>
      </c>
      <c r="F355" s="6"/>
      <c r="G355" s="6"/>
      <c r="H355" s="13">
        <v>-190</v>
      </c>
      <c r="I355" s="7">
        <v>35000</v>
      </c>
      <c r="J355" s="6"/>
      <c r="K355" s="6"/>
      <c r="L355" s="6"/>
      <c r="M355" s="6"/>
      <c r="N355" s="7">
        <v>-91300</v>
      </c>
      <c r="O355" s="6"/>
    </row>
    <row r="356" spans="1:15" x14ac:dyDescent="0.25">
      <c r="A356" s="4" t="s">
        <v>3236</v>
      </c>
      <c r="B356" s="5" t="s">
        <v>1019</v>
      </c>
      <c r="C356" s="5" t="s">
        <v>1009</v>
      </c>
      <c r="D356" s="5" t="s">
        <v>511</v>
      </c>
      <c r="E356" s="13">
        <v>122350</v>
      </c>
      <c r="F356" s="6"/>
      <c r="G356" s="6"/>
      <c r="H356" s="13">
        <v>2870</v>
      </c>
      <c r="I356" s="13">
        <v>6000</v>
      </c>
      <c r="J356" s="6"/>
      <c r="K356" s="6"/>
      <c r="L356" s="6"/>
      <c r="M356" s="6"/>
      <c r="N356" s="12"/>
      <c r="O356" s="6"/>
    </row>
    <row r="357" spans="1:15" x14ac:dyDescent="0.25">
      <c r="A357" s="4" t="s">
        <v>1837</v>
      </c>
      <c r="B357" s="5" t="s">
        <v>1019</v>
      </c>
      <c r="C357" s="5" t="s">
        <v>1009</v>
      </c>
      <c r="D357" s="5" t="s">
        <v>506</v>
      </c>
      <c r="E357" s="7">
        <v>208260</v>
      </c>
      <c r="F357" s="6"/>
      <c r="G357" s="12"/>
      <c r="H357" s="13">
        <v>1040</v>
      </c>
      <c r="I357" s="13">
        <v>3000</v>
      </c>
      <c r="J357" s="6"/>
      <c r="K357" s="6"/>
      <c r="L357" s="6"/>
      <c r="M357" s="12"/>
      <c r="N357" s="7">
        <v>-212810</v>
      </c>
      <c r="O357" s="6"/>
    </row>
    <row r="358" spans="1:15" x14ac:dyDescent="0.25">
      <c r="A358" s="4" t="s">
        <v>1790</v>
      </c>
      <c r="B358" s="5" t="s">
        <v>1019</v>
      </c>
      <c r="C358" s="5" t="s">
        <v>1009</v>
      </c>
      <c r="D358" s="5" t="s">
        <v>496</v>
      </c>
      <c r="E358" s="6"/>
      <c r="F358" s="6"/>
      <c r="G358" s="12"/>
      <c r="H358" s="6"/>
      <c r="I358" s="6"/>
      <c r="J358" s="6"/>
      <c r="K358" s="6"/>
      <c r="L358" s="13">
        <v>46170</v>
      </c>
      <c r="M358" s="12"/>
      <c r="N358" s="12"/>
      <c r="O358" s="6"/>
    </row>
    <row r="359" spans="1:15" x14ac:dyDescent="0.25">
      <c r="A359" s="4" t="s">
        <v>4958</v>
      </c>
      <c r="B359" s="5" t="s">
        <v>1019</v>
      </c>
      <c r="C359" s="5" t="s">
        <v>1009</v>
      </c>
      <c r="D359" s="5" t="s">
        <v>945</v>
      </c>
      <c r="E359" s="7">
        <v>28220</v>
      </c>
      <c r="F359" s="12"/>
      <c r="G359" s="12"/>
      <c r="H359" s="12"/>
      <c r="I359" s="12"/>
      <c r="J359" s="6"/>
      <c r="K359" s="6"/>
      <c r="L359" s="6"/>
      <c r="M359" s="12"/>
      <c r="N359" s="7">
        <v>-28200</v>
      </c>
      <c r="O359" s="6"/>
    </row>
    <row r="360" spans="1:15" x14ac:dyDescent="0.25">
      <c r="A360" s="4" t="s">
        <v>4425</v>
      </c>
      <c r="B360" s="5" t="s">
        <v>1019</v>
      </c>
      <c r="C360" s="5" t="s">
        <v>1009</v>
      </c>
      <c r="D360" s="5" t="s">
        <v>569</v>
      </c>
      <c r="E360" s="12"/>
      <c r="F360" s="6"/>
      <c r="G360" s="12"/>
      <c r="H360" s="13">
        <v>-1380</v>
      </c>
      <c r="I360" s="13">
        <v>41220</v>
      </c>
      <c r="J360" s="6"/>
      <c r="K360" s="6"/>
      <c r="L360" s="13">
        <v>10000</v>
      </c>
      <c r="M360" s="6"/>
      <c r="N360" s="6"/>
      <c r="O360" s="6"/>
    </row>
    <row r="361" spans="1:15" x14ac:dyDescent="0.25">
      <c r="A361" s="4" t="s">
        <v>4414</v>
      </c>
      <c r="B361" s="5" t="s">
        <v>1019</v>
      </c>
      <c r="C361" s="5" t="s">
        <v>1009</v>
      </c>
      <c r="D361" s="5" t="s">
        <v>573</v>
      </c>
      <c r="E361" s="7">
        <v>193720</v>
      </c>
      <c r="F361" s="6"/>
      <c r="G361" s="12"/>
      <c r="H361" s="7">
        <v>5410</v>
      </c>
      <c r="I361" s="12"/>
      <c r="J361" s="12"/>
      <c r="K361" s="6"/>
      <c r="L361" s="6"/>
      <c r="M361" s="6"/>
      <c r="N361" s="6"/>
      <c r="O361" s="6"/>
    </row>
    <row r="362" spans="1:15" x14ac:dyDescent="0.25">
      <c r="A362" s="4" t="s">
        <v>4423</v>
      </c>
      <c r="B362" s="5" t="s">
        <v>1019</v>
      </c>
      <c r="C362" s="5" t="s">
        <v>1009</v>
      </c>
      <c r="D362" s="5" t="s">
        <v>575</v>
      </c>
      <c r="E362" s="13">
        <v>41110</v>
      </c>
      <c r="F362" s="6"/>
      <c r="G362" s="6"/>
      <c r="H362" s="13">
        <v>2004</v>
      </c>
      <c r="I362" s="13">
        <v>33402</v>
      </c>
      <c r="J362" s="12"/>
      <c r="K362" s="6"/>
      <c r="L362" s="13">
        <v>3000</v>
      </c>
      <c r="M362" s="6"/>
      <c r="N362" s="13">
        <v>-45916</v>
      </c>
      <c r="O362" s="6"/>
    </row>
    <row r="363" spans="1:15" x14ac:dyDescent="0.25">
      <c r="A363" s="4" t="s">
        <v>4412</v>
      </c>
      <c r="B363" s="5" t="s">
        <v>1019</v>
      </c>
      <c r="C363" s="5" t="s">
        <v>1009</v>
      </c>
      <c r="D363" s="5" t="s">
        <v>51</v>
      </c>
      <c r="E363" s="7">
        <v>48420</v>
      </c>
      <c r="F363" s="13">
        <v>10930</v>
      </c>
      <c r="G363" s="7">
        <v>127990</v>
      </c>
      <c r="H363" s="7">
        <v>6260</v>
      </c>
      <c r="I363" s="7">
        <v>28812</v>
      </c>
      <c r="J363" s="13">
        <v>18410</v>
      </c>
      <c r="K363" s="6"/>
      <c r="L363" s="6"/>
      <c r="M363" s="12"/>
      <c r="N363" s="7">
        <v>-116060</v>
      </c>
      <c r="O363" s="6"/>
    </row>
    <row r="364" spans="1:15" x14ac:dyDescent="0.25">
      <c r="A364" s="4" t="s">
        <v>4408</v>
      </c>
      <c r="B364" s="5" t="s">
        <v>1019</v>
      </c>
      <c r="C364" s="5" t="s">
        <v>1009</v>
      </c>
      <c r="D364" s="5" t="s">
        <v>570</v>
      </c>
      <c r="E364" s="7">
        <v>67800</v>
      </c>
      <c r="F364" s="12"/>
      <c r="G364" s="6"/>
      <c r="H364" s="7">
        <v>220</v>
      </c>
      <c r="I364" s="7">
        <v>-830</v>
      </c>
      <c r="J364" s="6"/>
      <c r="K364" s="6"/>
      <c r="L364" s="6"/>
      <c r="M364" s="6"/>
      <c r="N364" s="6"/>
      <c r="O364" s="6"/>
    </row>
    <row r="365" spans="1:15" x14ac:dyDescent="0.25">
      <c r="A365" s="4" t="s">
        <v>1828</v>
      </c>
      <c r="B365" s="5" t="s">
        <v>1019</v>
      </c>
      <c r="C365" s="5" t="s">
        <v>1009</v>
      </c>
      <c r="D365" s="5" t="s">
        <v>502</v>
      </c>
      <c r="E365" s="6"/>
      <c r="F365" s="6"/>
      <c r="G365" s="12"/>
      <c r="H365" s="6"/>
      <c r="I365" s="6"/>
      <c r="J365" s="6"/>
      <c r="K365" s="6"/>
      <c r="L365" s="6"/>
      <c r="M365" s="7">
        <v>444830</v>
      </c>
      <c r="N365" s="6"/>
      <c r="O365" s="6"/>
    </row>
    <row r="366" spans="1:15" x14ac:dyDescent="0.25">
      <c r="A366" s="4" t="s">
        <v>1858</v>
      </c>
      <c r="B366" s="5" t="s">
        <v>1019</v>
      </c>
      <c r="C366" s="5" t="s">
        <v>1009</v>
      </c>
      <c r="D366" s="5" t="s">
        <v>515</v>
      </c>
      <c r="E366" s="7">
        <v>194695</v>
      </c>
      <c r="F366" s="6"/>
      <c r="G366" s="7">
        <v>8000</v>
      </c>
      <c r="H366" s="7">
        <v>2090</v>
      </c>
      <c r="I366" s="7">
        <v>58460</v>
      </c>
      <c r="J366" s="6"/>
      <c r="K366" s="6"/>
      <c r="L366" s="6"/>
      <c r="M366" s="12"/>
      <c r="N366" s="7">
        <v>-45430</v>
      </c>
      <c r="O366" s="6"/>
    </row>
    <row r="367" spans="1:15" x14ac:dyDescent="0.25">
      <c r="A367" s="4" t="s">
        <v>3031</v>
      </c>
      <c r="B367" s="5" t="s">
        <v>1019</v>
      </c>
      <c r="C367" s="5" t="s">
        <v>1009</v>
      </c>
      <c r="D367" s="5" t="s">
        <v>504</v>
      </c>
      <c r="E367" s="7">
        <v>192720</v>
      </c>
      <c r="F367" s="12"/>
      <c r="G367" s="7">
        <v>12285</v>
      </c>
      <c r="H367" s="7">
        <v>810</v>
      </c>
      <c r="I367" s="7">
        <v>3870</v>
      </c>
      <c r="J367" s="6"/>
      <c r="K367" s="6"/>
      <c r="L367" s="6"/>
      <c r="M367" s="6"/>
      <c r="N367" s="12"/>
      <c r="O367" s="6"/>
    </row>
    <row r="368" spans="1:15" x14ac:dyDescent="0.25">
      <c r="A368" s="4" t="s">
        <v>4340</v>
      </c>
      <c r="B368" s="5" t="s">
        <v>1019</v>
      </c>
      <c r="C368" s="5" t="s">
        <v>983</v>
      </c>
      <c r="D368" s="5" t="s">
        <v>584</v>
      </c>
      <c r="E368" s="6"/>
      <c r="F368" s="6"/>
      <c r="G368" s="6"/>
      <c r="H368" s="6"/>
      <c r="I368" s="7">
        <v>16228</v>
      </c>
      <c r="J368" s="6"/>
      <c r="K368" s="6"/>
      <c r="L368" s="6"/>
      <c r="M368" s="6"/>
      <c r="N368" s="6"/>
      <c r="O368" s="6"/>
    </row>
    <row r="369" spans="1:15" x14ac:dyDescent="0.25">
      <c r="A369" s="4" t="s">
        <v>4149</v>
      </c>
      <c r="B369" s="5" t="s">
        <v>1018</v>
      </c>
      <c r="C369" s="5" t="s">
        <v>984</v>
      </c>
      <c r="D369" s="5" t="s">
        <v>54</v>
      </c>
      <c r="E369" s="13">
        <v>1830</v>
      </c>
      <c r="F369" s="13">
        <v>1000</v>
      </c>
      <c r="G369" s="13">
        <v>32830</v>
      </c>
      <c r="H369" s="13">
        <v>460</v>
      </c>
      <c r="I369" s="7">
        <v>53250</v>
      </c>
      <c r="J369" s="13">
        <v>42000</v>
      </c>
      <c r="K369" s="6"/>
      <c r="L369" s="6"/>
      <c r="M369" s="13">
        <v>56640</v>
      </c>
      <c r="N369" s="13">
        <v>-36050</v>
      </c>
      <c r="O369" s="6"/>
    </row>
    <row r="370" spans="1:15" x14ac:dyDescent="0.25">
      <c r="A370" s="4" t="s">
        <v>1266</v>
      </c>
      <c r="B370" s="5" t="s">
        <v>1018</v>
      </c>
      <c r="C370" s="5" t="s">
        <v>984</v>
      </c>
      <c r="D370" s="5" t="s">
        <v>50</v>
      </c>
      <c r="E370" s="7">
        <v>317850</v>
      </c>
      <c r="F370" s="12"/>
      <c r="G370" s="12"/>
      <c r="H370" s="7">
        <v>6820</v>
      </c>
      <c r="I370" s="7">
        <v>67807</v>
      </c>
      <c r="J370" s="6"/>
      <c r="K370" s="6"/>
      <c r="L370" s="6"/>
      <c r="M370" s="6"/>
      <c r="N370" s="12"/>
      <c r="O370" s="6"/>
    </row>
    <row r="371" spans="1:15" x14ac:dyDescent="0.25">
      <c r="A371" s="4" t="s">
        <v>3133</v>
      </c>
      <c r="B371" s="5" t="s">
        <v>1018</v>
      </c>
      <c r="C371" s="5" t="s">
        <v>984</v>
      </c>
      <c r="D371" s="5" t="s">
        <v>41</v>
      </c>
      <c r="E371" s="12"/>
      <c r="F371" s="12"/>
      <c r="G371" s="12"/>
      <c r="H371" s="13">
        <v>8940</v>
      </c>
      <c r="I371" s="7">
        <v>830</v>
      </c>
      <c r="J371" s="6"/>
      <c r="K371" s="6"/>
      <c r="L371" s="6"/>
      <c r="M371" s="6"/>
      <c r="N371" s="12"/>
      <c r="O371" s="6"/>
    </row>
    <row r="372" spans="1:15" x14ac:dyDescent="0.25">
      <c r="A372" s="4" t="s">
        <v>3010</v>
      </c>
      <c r="B372" s="5" t="s">
        <v>1018</v>
      </c>
      <c r="C372" s="5" t="s">
        <v>984</v>
      </c>
      <c r="D372" s="5" t="s">
        <v>56</v>
      </c>
      <c r="E372" s="13">
        <v>237410</v>
      </c>
      <c r="F372" s="6"/>
      <c r="G372" s="6"/>
      <c r="H372" s="6"/>
      <c r="I372" s="7">
        <v>700</v>
      </c>
      <c r="J372" s="6"/>
      <c r="K372" s="6"/>
      <c r="L372" s="6"/>
      <c r="M372" s="6"/>
      <c r="N372" s="6"/>
      <c r="O372" s="6"/>
    </row>
    <row r="373" spans="1:15" x14ac:dyDescent="0.25">
      <c r="A373" s="4" t="s">
        <v>4494</v>
      </c>
      <c r="B373" s="5" t="s">
        <v>1018</v>
      </c>
      <c r="C373" s="5" t="s">
        <v>984</v>
      </c>
      <c r="D373" s="5" t="s">
        <v>61</v>
      </c>
      <c r="E373" s="7">
        <v>126347</v>
      </c>
      <c r="F373" s="6"/>
      <c r="G373" s="6"/>
      <c r="H373" s="6"/>
      <c r="I373" s="13">
        <v>-96720</v>
      </c>
      <c r="J373" s="13">
        <v>-118530</v>
      </c>
      <c r="K373" s="6"/>
      <c r="L373" s="6"/>
      <c r="M373" s="6"/>
      <c r="N373" s="6"/>
      <c r="O373" s="6"/>
    </row>
    <row r="374" spans="1:15" x14ac:dyDescent="0.25">
      <c r="A374" s="34" t="s">
        <v>2665</v>
      </c>
      <c r="B374" s="5" t="s">
        <v>1018</v>
      </c>
      <c r="C374" s="5" t="s">
        <v>984</v>
      </c>
      <c r="D374" s="5" t="s">
        <v>814</v>
      </c>
      <c r="E374" s="7">
        <v>168210</v>
      </c>
      <c r="F374" s="6"/>
      <c r="G374" s="12"/>
      <c r="H374" s="12"/>
      <c r="I374" s="12"/>
      <c r="J374" s="6"/>
      <c r="K374" s="6"/>
      <c r="L374" s="6"/>
      <c r="M374" s="12"/>
      <c r="N374" s="12"/>
      <c r="O374" s="6"/>
    </row>
    <row r="375" spans="1:15" x14ac:dyDescent="0.25">
      <c r="A375" s="4" t="s">
        <v>4574</v>
      </c>
      <c r="B375" s="5" t="s">
        <v>1018</v>
      </c>
      <c r="C375" s="5" t="s">
        <v>984</v>
      </c>
      <c r="D375" s="5" t="s">
        <v>44</v>
      </c>
      <c r="E375" s="7">
        <v>308130</v>
      </c>
      <c r="F375" s="6"/>
      <c r="G375" s="7">
        <v>1000</v>
      </c>
      <c r="H375" s="7">
        <v>1000</v>
      </c>
      <c r="I375" s="7">
        <v>221293</v>
      </c>
      <c r="J375" s="13">
        <v>85000</v>
      </c>
      <c r="K375" s="6"/>
      <c r="L375" s="6"/>
      <c r="M375" s="12"/>
      <c r="N375" s="12"/>
      <c r="O375" s="6"/>
    </row>
    <row r="376" spans="1:15" x14ac:dyDescent="0.25">
      <c r="A376" s="4" t="s">
        <v>2725</v>
      </c>
      <c r="B376" s="5" t="s">
        <v>1018</v>
      </c>
      <c r="C376" s="5" t="s">
        <v>984</v>
      </c>
      <c r="D376" s="5" t="s">
        <v>52</v>
      </c>
      <c r="E376" s="12"/>
      <c r="F376" s="6"/>
      <c r="G376" s="6"/>
      <c r="H376" s="12"/>
      <c r="I376" s="7">
        <v>82530</v>
      </c>
      <c r="J376" s="6"/>
      <c r="K376" s="6"/>
      <c r="L376" s="6"/>
      <c r="M376" s="6"/>
      <c r="N376" s="12"/>
      <c r="O376" s="6"/>
    </row>
    <row r="377" spans="1:15" x14ac:dyDescent="0.25">
      <c r="A377" s="4" t="s">
        <v>1262</v>
      </c>
      <c r="B377" s="5" t="s">
        <v>1018</v>
      </c>
      <c r="C377" s="5" t="s">
        <v>984</v>
      </c>
      <c r="D377" s="5" t="s">
        <v>47</v>
      </c>
      <c r="E377" s="13">
        <v>59070</v>
      </c>
      <c r="F377" s="6"/>
      <c r="G377" s="7">
        <v>41560</v>
      </c>
      <c r="H377" s="13">
        <v>90</v>
      </c>
      <c r="I377" s="13">
        <v>945710</v>
      </c>
      <c r="J377" s="13">
        <v>-31447</v>
      </c>
      <c r="K377" s="6"/>
      <c r="L377" s="6"/>
      <c r="M377" s="6"/>
      <c r="N377" s="13">
        <v>-105439</v>
      </c>
      <c r="O377" s="6"/>
    </row>
    <row r="378" spans="1:15" x14ac:dyDescent="0.25">
      <c r="A378" s="4" t="s">
        <v>3798</v>
      </c>
      <c r="B378" s="5" t="s">
        <v>1018</v>
      </c>
      <c r="C378" s="5" t="s">
        <v>985</v>
      </c>
      <c r="D378" s="5" t="s">
        <v>284</v>
      </c>
      <c r="E378" s="12"/>
      <c r="F378" s="6"/>
      <c r="G378" s="12"/>
      <c r="H378" s="12"/>
      <c r="I378" s="7">
        <v>32840</v>
      </c>
      <c r="J378" s="6"/>
      <c r="K378" s="6"/>
      <c r="L378" s="6"/>
      <c r="M378" s="12"/>
      <c r="N378" s="12"/>
      <c r="O378" s="6"/>
    </row>
    <row r="379" spans="1:15" x14ac:dyDescent="0.25">
      <c r="A379" s="4" t="s">
        <v>3559</v>
      </c>
      <c r="B379" s="5" t="s">
        <v>1018</v>
      </c>
      <c r="C379" s="5" t="s">
        <v>985</v>
      </c>
      <c r="D379" s="5" t="s">
        <v>282</v>
      </c>
      <c r="E379" s="7">
        <v>125200</v>
      </c>
      <c r="F379" s="6"/>
      <c r="G379" s="12"/>
      <c r="H379" s="7">
        <v>90</v>
      </c>
      <c r="I379" s="7">
        <v>210</v>
      </c>
      <c r="J379" s="12"/>
      <c r="K379" s="6"/>
      <c r="L379" s="6"/>
      <c r="M379" s="12"/>
      <c r="N379" s="12"/>
      <c r="O379" s="6"/>
    </row>
    <row r="380" spans="1:15" x14ac:dyDescent="0.25">
      <c r="A380" s="4" t="s">
        <v>4744</v>
      </c>
      <c r="B380" s="5" t="s">
        <v>1018</v>
      </c>
      <c r="C380" s="5" t="s">
        <v>985</v>
      </c>
      <c r="D380" s="5" t="s">
        <v>285</v>
      </c>
      <c r="E380" s="13">
        <v>41310</v>
      </c>
      <c r="F380" s="13">
        <v>180</v>
      </c>
      <c r="G380" s="12"/>
      <c r="H380" s="6"/>
      <c r="I380" s="13">
        <v>7340</v>
      </c>
      <c r="J380" s="6"/>
      <c r="K380" s="6"/>
      <c r="L380" s="6"/>
      <c r="M380" s="6"/>
      <c r="N380" s="6"/>
      <c r="O380" s="6"/>
    </row>
    <row r="381" spans="1:15" x14ac:dyDescent="0.25">
      <c r="A381" s="4" t="s">
        <v>3797</v>
      </c>
      <c r="B381" s="5" t="s">
        <v>1018</v>
      </c>
      <c r="C381" s="5" t="s">
        <v>985</v>
      </c>
      <c r="D381" s="5" t="s">
        <v>283</v>
      </c>
      <c r="E381" s="7">
        <v>15640</v>
      </c>
      <c r="F381" s="6"/>
      <c r="G381" s="7">
        <v>20</v>
      </c>
      <c r="H381" s="12"/>
      <c r="I381" s="7">
        <v>210</v>
      </c>
      <c r="J381" s="6"/>
      <c r="K381" s="6"/>
      <c r="L381" s="6"/>
      <c r="M381" s="12"/>
      <c r="N381" s="12"/>
      <c r="O381" s="6"/>
    </row>
    <row r="382" spans="1:15" x14ac:dyDescent="0.25">
      <c r="A382" s="4" t="s">
        <v>4455</v>
      </c>
      <c r="B382" s="5" t="s">
        <v>1018</v>
      </c>
      <c r="C382" s="5" t="s">
        <v>999</v>
      </c>
      <c r="D382" s="5" t="s">
        <v>120</v>
      </c>
      <c r="E382" s="7">
        <v>88500</v>
      </c>
      <c r="F382" s="6"/>
      <c r="G382" s="7">
        <v>7250</v>
      </c>
      <c r="H382" s="7">
        <v>2000</v>
      </c>
      <c r="I382" s="7">
        <v>61110</v>
      </c>
      <c r="J382" s="13">
        <v>40890</v>
      </c>
      <c r="K382" s="6"/>
      <c r="L382" s="13"/>
      <c r="M382" s="6"/>
      <c r="N382" s="7">
        <v>-33500</v>
      </c>
      <c r="O382" s="6"/>
    </row>
    <row r="383" spans="1:15" x14ac:dyDescent="0.25">
      <c r="A383" s="4" t="s">
        <v>4456</v>
      </c>
      <c r="B383" s="5" t="s">
        <v>1018</v>
      </c>
      <c r="C383" s="5" t="s">
        <v>999</v>
      </c>
      <c r="D383" s="5" t="s">
        <v>121</v>
      </c>
      <c r="E383" s="7">
        <v>1488570</v>
      </c>
      <c r="F383" s="6"/>
      <c r="G383" s="12"/>
      <c r="H383" s="7">
        <v>6620</v>
      </c>
      <c r="I383" s="7">
        <v>552520</v>
      </c>
      <c r="J383" s="6"/>
      <c r="K383" s="13">
        <v>71664470</v>
      </c>
      <c r="L383" s="6"/>
      <c r="M383" s="12"/>
      <c r="N383" s="7">
        <v>-72203590</v>
      </c>
      <c r="O383" s="6"/>
    </row>
    <row r="384" spans="1:15" x14ac:dyDescent="0.25">
      <c r="A384" s="4" t="s">
        <v>4815</v>
      </c>
      <c r="B384" s="5" t="s">
        <v>1018</v>
      </c>
      <c r="C384" s="5" t="s">
        <v>999</v>
      </c>
      <c r="D384" s="5" t="s">
        <v>129</v>
      </c>
      <c r="E384" s="7">
        <v>435830</v>
      </c>
      <c r="F384" s="13">
        <v>430</v>
      </c>
      <c r="G384" s="12"/>
      <c r="H384" s="7">
        <v>350</v>
      </c>
      <c r="I384" s="7">
        <v>217420</v>
      </c>
      <c r="J384" s="12"/>
      <c r="K384" s="6"/>
      <c r="L384" s="12"/>
      <c r="M384" s="6"/>
      <c r="N384" s="12"/>
      <c r="O384" s="6"/>
    </row>
    <row r="385" spans="1:15" x14ac:dyDescent="0.25">
      <c r="A385" s="4" t="s">
        <v>4458</v>
      </c>
      <c r="B385" s="5" t="s">
        <v>1018</v>
      </c>
      <c r="C385" s="5" t="s">
        <v>999</v>
      </c>
      <c r="D385" s="5" t="s">
        <v>123</v>
      </c>
      <c r="E385" s="7">
        <v>582380</v>
      </c>
      <c r="F385" s="6"/>
      <c r="G385" s="6"/>
      <c r="H385" s="7">
        <v>4600</v>
      </c>
      <c r="I385" s="7">
        <v>431220</v>
      </c>
      <c r="J385" s="6"/>
      <c r="K385" s="12"/>
      <c r="L385" s="6"/>
      <c r="M385" s="6"/>
      <c r="N385" s="7">
        <v>-1000000</v>
      </c>
      <c r="O385" s="6"/>
    </row>
    <row r="386" spans="1:15" x14ac:dyDescent="0.25">
      <c r="A386" s="4" t="s">
        <v>4741</v>
      </c>
      <c r="B386" s="5" t="s">
        <v>1018</v>
      </c>
      <c r="C386" s="5" t="s">
        <v>999</v>
      </c>
      <c r="D386" s="5" t="s">
        <v>128</v>
      </c>
      <c r="E386" s="7">
        <v>107490</v>
      </c>
      <c r="F386" s="7">
        <v>150</v>
      </c>
      <c r="G386" s="6"/>
      <c r="H386" s="7">
        <v>130</v>
      </c>
      <c r="I386" s="7">
        <v>16280</v>
      </c>
      <c r="J386" s="6"/>
      <c r="K386" s="6"/>
      <c r="L386" s="6"/>
      <c r="M386" s="6"/>
      <c r="N386" s="6"/>
      <c r="O386" s="6"/>
    </row>
    <row r="387" spans="1:15" x14ac:dyDescent="0.25">
      <c r="A387" s="4" t="s">
        <v>4493</v>
      </c>
      <c r="B387" s="5" t="s">
        <v>1018</v>
      </c>
      <c r="C387" s="5" t="s">
        <v>999</v>
      </c>
      <c r="D387" s="5" t="s">
        <v>127</v>
      </c>
      <c r="E387" s="7">
        <v>113537</v>
      </c>
      <c r="F387" s="6"/>
      <c r="G387" s="6"/>
      <c r="H387" s="12"/>
      <c r="I387" s="7">
        <v>-10640</v>
      </c>
      <c r="J387" s="13">
        <v>-400000</v>
      </c>
      <c r="K387" s="6"/>
      <c r="L387" s="6"/>
      <c r="M387" s="6"/>
      <c r="N387" s="12"/>
      <c r="O387" s="6"/>
    </row>
    <row r="388" spans="1:15" x14ac:dyDescent="0.25">
      <c r="A388" s="4" t="s">
        <v>4457</v>
      </c>
      <c r="B388" s="5" t="s">
        <v>1018</v>
      </c>
      <c r="C388" s="5" t="s">
        <v>999</v>
      </c>
      <c r="D388" s="5" t="s">
        <v>122</v>
      </c>
      <c r="E388" s="7">
        <v>222010</v>
      </c>
      <c r="F388" s="12"/>
      <c r="G388" s="6"/>
      <c r="H388" s="12"/>
      <c r="I388" s="7">
        <v>10020</v>
      </c>
      <c r="J388" s="6"/>
      <c r="K388" s="6"/>
      <c r="L388" s="6"/>
      <c r="M388" s="6"/>
      <c r="N388" s="13">
        <v>-24120</v>
      </c>
      <c r="O388" s="6"/>
    </row>
    <row r="389" spans="1:15" x14ac:dyDescent="0.25">
      <c r="A389" s="4" t="s">
        <v>4454</v>
      </c>
      <c r="B389" s="5" t="s">
        <v>1018</v>
      </c>
      <c r="C389" s="5" t="s">
        <v>999</v>
      </c>
      <c r="D389" s="5" t="s">
        <v>119</v>
      </c>
      <c r="E389" s="7">
        <v>189410</v>
      </c>
      <c r="F389" s="6"/>
      <c r="G389" s="6"/>
      <c r="H389" s="13">
        <v>2350</v>
      </c>
      <c r="I389" s="7">
        <v>12060</v>
      </c>
      <c r="J389" s="12"/>
      <c r="K389" s="6"/>
      <c r="L389" s="6"/>
      <c r="M389" s="6"/>
      <c r="N389" s="13">
        <v>-252500</v>
      </c>
      <c r="O389" s="6"/>
    </row>
    <row r="390" spans="1:15" x14ac:dyDescent="0.25">
      <c r="A390" s="4" t="s">
        <v>4453</v>
      </c>
      <c r="B390" s="5" t="s">
        <v>1018</v>
      </c>
      <c r="C390" s="5" t="s">
        <v>999</v>
      </c>
      <c r="D390" s="5" t="s">
        <v>118</v>
      </c>
      <c r="E390" s="7">
        <v>146700</v>
      </c>
      <c r="F390" s="6"/>
      <c r="G390" s="6"/>
      <c r="H390" s="13">
        <v>1070</v>
      </c>
      <c r="I390" s="7">
        <v>12770</v>
      </c>
      <c r="J390" s="6"/>
      <c r="K390" s="6"/>
      <c r="L390" s="6"/>
      <c r="M390" s="6"/>
      <c r="N390" s="7">
        <v>-234420</v>
      </c>
      <c r="O390" s="6"/>
    </row>
    <row r="391" spans="1:15" x14ac:dyDescent="0.25">
      <c r="A391" s="4" t="s">
        <v>4452</v>
      </c>
      <c r="B391" s="5" t="s">
        <v>1018</v>
      </c>
      <c r="C391" s="5" t="s">
        <v>999</v>
      </c>
      <c r="D391" s="5" t="s">
        <v>117</v>
      </c>
      <c r="E391" s="7">
        <v>24110</v>
      </c>
      <c r="F391" s="6"/>
      <c r="G391" s="6"/>
      <c r="H391" s="12"/>
      <c r="I391" s="7">
        <v>2170</v>
      </c>
      <c r="J391" s="6"/>
      <c r="K391" s="6"/>
      <c r="L391" s="6"/>
      <c r="M391" s="6"/>
      <c r="N391" s="7">
        <v>-240200</v>
      </c>
      <c r="O391" s="6"/>
    </row>
    <row r="392" spans="1:15" x14ac:dyDescent="0.25">
      <c r="A392" s="4" t="s">
        <v>4460</v>
      </c>
      <c r="B392" s="5" t="s">
        <v>1018</v>
      </c>
      <c r="C392" s="5" t="s">
        <v>999</v>
      </c>
      <c r="D392" s="5" t="s">
        <v>125</v>
      </c>
      <c r="E392" s="7">
        <v>130660</v>
      </c>
      <c r="F392" s="6"/>
      <c r="G392" s="6"/>
      <c r="H392" s="12"/>
      <c r="I392" s="7">
        <v>38530</v>
      </c>
      <c r="J392" s="6"/>
      <c r="K392" s="6"/>
      <c r="L392" s="6"/>
      <c r="M392" s="6"/>
      <c r="N392" s="7">
        <v>-454650</v>
      </c>
      <c r="O392" s="6"/>
    </row>
    <row r="393" spans="1:15" x14ac:dyDescent="0.25">
      <c r="A393" s="4" t="s">
        <v>4449</v>
      </c>
      <c r="B393" s="5" t="s">
        <v>1018</v>
      </c>
      <c r="C393" s="5" t="s">
        <v>999</v>
      </c>
      <c r="D393" s="5" t="s">
        <v>116</v>
      </c>
      <c r="E393" s="7">
        <v>175970</v>
      </c>
      <c r="F393" s="6"/>
      <c r="G393" s="13">
        <v>7000</v>
      </c>
      <c r="H393" s="13">
        <v>2690</v>
      </c>
      <c r="I393" s="7">
        <v>4220</v>
      </c>
      <c r="J393" s="6"/>
      <c r="K393" s="6"/>
      <c r="L393" s="6"/>
      <c r="M393" s="6"/>
      <c r="N393" s="7">
        <v>-301960</v>
      </c>
      <c r="O393" s="6"/>
    </row>
    <row r="394" spans="1:15" x14ac:dyDescent="0.25">
      <c r="A394" s="4" t="s">
        <v>4807</v>
      </c>
      <c r="B394" s="5" t="s">
        <v>1018</v>
      </c>
      <c r="C394" s="5" t="s">
        <v>999</v>
      </c>
      <c r="D394" s="5" t="s">
        <v>126</v>
      </c>
      <c r="E394" s="7">
        <v>63490</v>
      </c>
      <c r="F394" s="6"/>
      <c r="G394" s="6"/>
      <c r="H394" s="13">
        <v>80</v>
      </c>
      <c r="I394" s="12"/>
      <c r="J394" s="6"/>
      <c r="K394" s="6"/>
      <c r="L394" s="6"/>
      <c r="M394" s="6"/>
      <c r="N394" s="12"/>
      <c r="O394" s="6"/>
    </row>
    <row r="395" spans="1:15" x14ac:dyDescent="0.25">
      <c r="A395" s="4" t="s">
        <v>4589</v>
      </c>
      <c r="B395" s="5" t="s">
        <v>1018</v>
      </c>
      <c r="C395" s="5" t="s">
        <v>1006</v>
      </c>
      <c r="D395" s="5" t="s">
        <v>797</v>
      </c>
      <c r="E395" s="7">
        <v>217130</v>
      </c>
      <c r="F395" s="13">
        <v>1040</v>
      </c>
      <c r="G395" s="12"/>
      <c r="H395" s="12"/>
      <c r="I395" s="7">
        <v>77230</v>
      </c>
      <c r="J395" s="6"/>
      <c r="K395" s="6"/>
      <c r="L395" s="6"/>
      <c r="M395" s="6"/>
      <c r="N395" s="7">
        <v>-5190</v>
      </c>
      <c r="O395" s="6"/>
    </row>
    <row r="396" spans="1:15" x14ac:dyDescent="0.25">
      <c r="A396" s="4" t="s">
        <v>2140</v>
      </c>
      <c r="B396" s="5" t="s">
        <v>1018</v>
      </c>
      <c r="C396" s="5" t="s">
        <v>1006</v>
      </c>
      <c r="D396" s="5" t="s">
        <v>777</v>
      </c>
      <c r="E396" s="7">
        <v>251560</v>
      </c>
      <c r="F396" s="13">
        <v>2614</v>
      </c>
      <c r="G396" s="13">
        <v>790</v>
      </c>
      <c r="H396" s="7">
        <v>290</v>
      </c>
      <c r="I396" s="13">
        <v>-135390</v>
      </c>
      <c r="J396" s="6"/>
      <c r="K396" s="6"/>
      <c r="L396" s="6"/>
      <c r="M396" s="6"/>
      <c r="N396" s="6"/>
      <c r="O396" s="6"/>
    </row>
    <row r="397" spans="1:15" x14ac:dyDescent="0.25">
      <c r="A397" s="4" t="s">
        <v>4083</v>
      </c>
      <c r="B397" s="5" t="s">
        <v>1018</v>
      </c>
      <c r="C397" s="5" t="s">
        <v>1006</v>
      </c>
      <c r="D397" s="5" t="s">
        <v>804</v>
      </c>
      <c r="E397" s="12"/>
      <c r="F397" s="6"/>
      <c r="G397" s="7">
        <v>180000</v>
      </c>
      <c r="H397" s="7">
        <v>9660</v>
      </c>
      <c r="I397" s="7">
        <v>2170</v>
      </c>
      <c r="J397" s="6"/>
      <c r="K397" s="6"/>
      <c r="L397" s="6"/>
      <c r="M397" s="6"/>
      <c r="N397" s="12"/>
      <c r="O397" s="6"/>
    </row>
    <row r="398" spans="1:15" x14ac:dyDescent="0.25">
      <c r="A398" s="4" t="s">
        <v>2158</v>
      </c>
      <c r="B398" s="5" t="s">
        <v>1018</v>
      </c>
      <c r="C398" s="5" t="s">
        <v>1006</v>
      </c>
      <c r="D398" s="5" t="s">
        <v>782</v>
      </c>
      <c r="E398" s="7">
        <v>43230</v>
      </c>
      <c r="F398" s="13">
        <v>40</v>
      </c>
      <c r="G398" s="13">
        <v>100</v>
      </c>
      <c r="H398" s="13">
        <v>940</v>
      </c>
      <c r="I398" s="7">
        <v>14950</v>
      </c>
      <c r="J398" s="6"/>
      <c r="K398" s="6"/>
      <c r="L398" s="6"/>
      <c r="M398" s="6"/>
      <c r="N398" s="6"/>
      <c r="O398" s="6"/>
    </row>
    <row r="399" spans="1:15" x14ac:dyDescent="0.25">
      <c r="A399" s="4" t="s">
        <v>3617</v>
      </c>
      <c r="B399" s="5" t="s">
        <v>1018</v>
      </c>
      <c r="C399" s="5" t="s">
        <v>1006</v>
      </c>
      <c r="D399" s="5" t="s">
        <v>791</v>
      </c>
      <c r="E399" s="7">
        <v>47810</v>
      </c>
      <c r="F399" s="6"/>
      <c r="G399" s="12"/>
      <c r="H399" s="12"/>
      <c r="I399" s="7">
        <v>250</v>
      </c>
      <c r="J399" s="6"/>
      <c r="K399" s="6"/>
      <c r="L399" s="6"/>
      <c r="M399" s="6"/>
      <c r="N399" s="12"/>
      <c r="O399" s="6"/>
    </row>
    <row r="400" spans="1:15" x14ac:dyDescent="0.25">
      <c r="A400" s="4" t="s">
        <v>4834</v>
      </c>
      <c r="B400" s="5" t="s">
        <v>1018</v>
      </c>
      <c r="C400" s="5" t="s">
        <v>1006</v>
      </c>
      <c r="D400" s="5" t="s">
        <v>798</v>
      </c>
      <c r="E400" s="7">
        <v>40310</v>
      </c>
      <c r="F400" s="13">
        <v>4680</v>
      </c>
      <c r="G400" s="6"/>
      <c r="H400" s="6"/>
      <c r="I400" s="7">
        <v>6260</v>
      </c>
      <c r="J400" s="6"/>
      <c r="K400" s="6"/>
      <c r="L400" s="6"/>
      <c r="M400" s="6"/>
      <c r="N400" s="12"/>
      <c r="O400" s="6"/>
    </row>
    <row r="401" spans="1:15" x14ac:dyDescent="0.25">
      <c r="A401" s="4" t="s">
        <v>2141</v>
      </c>
      <c r="B401" s="5" t="s">
        <v>1018</v>
      </c>
      <c r="C401" s="5" t="s">
        <v>1006</v>
      </c>
      <c r="D401" s="5" t="s">
        <v>778</v>
      </c>
      <c r="E401" s="7">
        <v>139240</v>
      </c>
      <c r="F401" s="13">
        <v>600</v>
      </c>
      <c r="G401" s="13">
        <v>200</v>
      </c>
      <c r="H401" s="7">
        <v>1740</v>
      </c>
      <c r="I401" s="7">
        <v>2230</v>
      </c>
      <c r="J401" s="6"/>
      <c r="K401" s="6"/>
      <c r="L401" s="6"/>
      <c r="M401" s="6"/>
      <c r="N401" s="13">
        <v>-620</v>
      </c>
      <c r="O401" s="6"/>
    </row>
    <row r="402" spans="1:15" x14ac:dyDescent="0.25">
      <c r="A402" s="4" t="s">
        <v>4831</v>
      </c>
      <c r="B402" s="5" t="s">
        <v>1018</v>
      </c>
      <c r="C402" s="5" t="s">
        <v>1006</v>
      </c>
      <c r="D402" s="5" t="s">
        <v>967</v>
      </c>
      <c r="E402" s="13">
        <v>6260</v>
      </c>
      <c r="F402" s="6"/>
      <c r="G402" s="6"/>
      <c r="H402" s="6"/>
      <c r="I402" s="12"/>
      <c r="J402" s="6"/>
      <c r="K402" s="6"/>
      <c r="L402" s="6"/>
      <c r="M402" s="6"/>
      <c r="N402" s="6"/>
      <c r="O402" s="6"/>
    </row>
    <row r="403" spans="1:15" x14ac:dyDescent="0.25">
      <c r="A403" s="4" t="s">
        <v>4313</v>
      </c>
      <c r="B403" s="5" t="s">
        <v>1018</v>
      </c>
      <c r="C403" s="5" t="s">
        <v>1006</v>
      </c>
      <c r="D403" s="5" t="s">
        <v>801</v>
      </c>
      <c r="E403" s="7">
        <v>156410</v>
      </c>
      <c r="F403" s="13">
        <v>122890</v>
      </c>
      <c r="G403" s="13">
        <v>430</v>
      </c>
      <c r="H403" s="7">
        <v>1690</v>
      </c>
      <c r="I403" s="7">
        <v>1560</v>
      </c>
      <c r="J403" s="6"/>
      <c r="K403" s="6"/>
      <c r="L403" s="6"/>
      <c r="M403" s="6"/>
      <c r="N403" s="13">
        <v>-239590</v>
      </c>
      <c r="O403" s="6"/>
    </row>
    <row r="404" spans="1:15" x14ac:dyDescent="0.25">
      <c r="A404" s="4" t="s">
        <v>4383</v>
      </c>
      <c r="B404" s="5" t="s">
        <v>1018</v>
      </c>
      <c r="C404" s="5" t="s">
        <v>1006</v>
      </c>
      <c r="D404" s="5" t="s">
        <v>800</v>
      </c>
      <c r="E404" s="7">
        <v>136960</v>
      </c>
      <c r="F404" s="12"/>
      <c r="G404" s="13">
        <v>1000</v>
      </c>
      <c r="H404" s="7">
        <v>4040</v>
      </c>
      <c r="I404" s="12"/>
      <c r="J404" s="6"/>
      <c r="K404" s="6"/>
      <c r="L404" s="6"/>
      <c r="M404" s="6"/>
      <c r="N404" s="7">
        <v>-124620</v>
      </c>
      <c r="O404" s="6"/>
    </row>
    <row r="405" spans="1:15" x14ac:dyDescent="0.25">
      <c r="A405" s="4" t="s">
        <v>2142</v>
      </c>
      <c r="B405" s="5" t="s">
        <v>1018</v>
      </c>
      <c r="C405" s="5" t="s">
        <v>1006</v>
      </c>
      <c r="D405" s="5" t="s">
        <v>779</v>
      </c>
      <c r="E405" s="7">
        <v>385300</v>
      </c>
      <c r="F405" s="6"/>
      <c r="G405" s="13">
        <v>820</v>
      </c>
      <c r="H405" s="7">
        <v>1400</v>
      </c>
      <c r="I405" s="7">
        <v>14450</v>
      </c>
      <c r="J405" s="6"/>
      <c r="K405" s="6"/>
      <c r="L405" s="6"/>
      <c r="M405" s="6"/>
      <c r="N405" s="6"/>
      <c r="O405" s="6"/>
    </row>
    <row r="406" spans="1:15" x14ac:dyDescent="0.25">
      <c r="A406" s="4" t="s">
        <v>4307</v>
      </c>
      <c r="B406" s="5" t="s">
        <v>1018</v>
      </c>
      <c r="C406" s="5" t="s">
        <v>1006</v>
      </c>
      <c r="D406" s="5" t="s">
        <v>785</v>
      </c>
      <c r="E406" s="13">
        <v>260650</v>
      </c>
      <c r="F406" s="13">
        <v>340</v>
      </c>
      <c r="G406" s="12"/>
      <c r="H406" s="12"/>
      <c r="I406" s="7">
        <v>1680</v>
      </c>
      <c r="J406" s="6"/>
      <c r="K406" s="6"/>
      <c r="L406" s="6"/>
      <c r="M406" s="6"/>
      <c r="N406" s="6"/>
      <c r="O406" s="6"/>
    </row>
    <row r="407" spans="1:15" x14ac:dyDescent="0.25">
      <c r="A407" s="4" t="s">
        <v>4316</v>
      </c>
      <c r="B407" s="5" t="s">
        <v>1018</v>
      </c>
      <c r="C407" s="5" t="s">
        <v>1006</v>
      </c>
      <c r="D407" s="5" t="s">
        <v>790</v>
      </c>
      <c r="E407" s="7">
        <v>198990</v>
      </c>
      <c r="F407" s="6"/>
      <c r="G407" s="6"/>
      <c r="H407" s="6"/>
      <c r="I407" s="7">
        <v>13650</v>
      </c>
      <c r="J407" s="6"/>
      <c r="K407" s="6"/>
      <c r="L407" s="6"/>
      <c r="M407" s="6"/>
      <c r="N407" s="13">
        <v>-23980</v>
      </c>
      <c r="O407" s="6"/>
    </row>
    <row r="408" spans="1:15" x14ac:dyDescent="0.25">
      <c r="A408" s="4" t="s">
        <v>2181</v>
      </c>
      <c r="B408" s="5" t="s">
        <v>1018</v>
      </c>
      <c r="C408" s="5" t="s">
        <v>1006</v>
      </c>
      <c r="D408" s="5" t="s">
        <v>245</v>
      </c>
      <c r="E408" s="12"/>
      <c r="F408" s="6"/>
      <c r="G408" s="6"/>
      <c r="H408" s="6"/>
      <c r="I408" s="12"/>
      <c r="J408" s="6"/>
      <c r="K408" s="6"/>
      <c r="L408" s="6"/>
      <c r="M408" s="6"/>
      <c r="N408" s="6"/>
      <c r="O408" s="13">
        <v>-48620</v>
      </c>
    </row>
    <row r="409" spans="1:15" x14ac:dyDescent="0.25">
      <c r="A409" s="4" t="s">
        <v>4586</v>
      </c>
      <c r="B409" s="5" t="s">
        <v>1018</v>
      </c>
      <c r="C409" s="5" t="s">
        <v>1006</v>
      </c>
      <c r="D409" s="5" t="s">
        <v>794</v>
      </c>
      <c r="E409" s="7">
        <v>190520</v>
      </c>
      <c r="F409" s="13">
        <v>56510</v>
      </c>
      <c r="G409" s="6"/>
      <c r="H409" s="13">
        <v>1250</v>
      </c>
      <c r="I409" s="13">
        <v>23990</v>
      </c>
      <c r="J409" s="6"/>
      <c r="K409" s="6"/>
      <c r="L409" s="6"/>
      <c r="M409" s="6"/>
      <c r="N409" s="13">
        <v>-21660</v>
      </c>
      <c r="O409" s="6"/>
    </row>
    <row r="410" spans="1:15" x14ac:dyDescent="0.25">
      <c r="A410" s="4" t="s">
        <v>4315</v>
      </c>
      <c r="B410" s="5" t="s">
        <v>1018</v>
      </c>
      <c r="C410" s="5" t="s">
        <v>1006</v>
      </c>
      <c r="D410" s="5" t="s">
        <v>784</v>
      </c>
      <c r="E410" s="7">
        <v>79840</v>
      </c>
      <c r="F410" s="12"/>
      <c r="G410" s="6"/>
      <c r="H410" s="6"/>
      <c r="I410" s="12"/>
      <c r="J410" s="6"/>
      <c r="K410" s="6"/>
      <c r="L410" s="6"/>
      <c r="M410" s="6"/>
      <c r="N410" s="6"/>
      <c r="O410" s="6"/>
    </row>
    <row r="411" spans="1:15" x14ac:dyDescent="0.25">
      <c r="A411" s="4" t="s">
        <v>4314</v>
      </c>
      <c r="B411" s="5" t="s">
        <v>1018</v>
      </c>
      <c r="C411" s="5" t="s">
        <v>1006</v>
      </c>
      <c r="D411" s="5" t="s">
        <v>789</v>
      </c>
      <c r="E411" s="7">
        <v>254070</v>
      </c>
      <c r="F411" s="7">
        <v>13390</v>
      </c>
      <c r="G411" s="6"/>
      <c r="H411" s="6"/>
      <c r="I411" s="7">
        <v>3090</v>
      </c>
      <c r="J411" s="6"/>
      <c r="K411" s="6"/>
      <c r="L411" s="6"/>
      <c r="M411" s="6"/>
      <c r="N411" s="6"/>
      <c r="O411" s="6"/>
    </row>
    <row r="412" spans="1:15" x14ac:dyDescent="0.25">
      <c r="A412" s="4" t="s">
        <v>3661</v>
      </c>
      <c r="B412" s="5" t="s">
        <v>1018</v>
      </c>
      <c r="C412" s="5" t="s">
        <v>1006</v>
      </c>
      <c r="D412" s="5" t="s">
        <v>802</v>
      </c>
      <c r="E412" s="7">
        <v>119050</v>
      </c>
      <c r="F412" s="12"/>
      <c r="G412" s="6"/>
      <c r="H412" s="7">
        <v>3820</v>
      </c>
      <c r="I412" s="7">
        <v>1200</v>
      </c>
      <c r="J412" s="6"/>
      <c r="K412" s="6"/>
      <c r="L412" s="6"/>
      <c r="M412" s="6"/>
      <c r="N412" s="7">
        <v>-238090</v>
      </c>
      <c r="O412" s="6"/>
    </row>
    <row r="413" spans="1:15" x14ac:dyDescent="0.25">
      <c r="A413" s="4" t="s">
        <v>3619</v>
      </c>
      <c r="B413" s="5" t="s">
        <v>1018</v>
      </c>
      <c r="C413" s="5" t="s">
        <v>1006</v>
      </c>
      <c r="D413" s="5" t="s">
        <v>793</v>
      </c>
      <c r="E413" s="7">
        <v>69990</v>
      </c>
      <c r="F413" s="6"/>
      <c r="G413" s="6"/>
      <c r="H413" s="6"/>
      <c r="I413" s="13">
        <v>410</v>
      </c>
      <c r="J413" s="6"/>
      <c r="K413" s="6"/>
      <c r="L413" s="6"/>
      <c r="M413" s="6"/>
      <c r="N413" s="6"/>
      <c r="O413" s="6"/>
    </row>
    <row r="414" spans="1:15" x14ac:dyDescent="0.25">
      <c r="A414" s="4" t="s">
        <v>4587</v>
      </c>
      <c r="B414" s="5" t="s">
        <v>1018</v>
      </c>
      <c r="C414" s="5" t="s">
        <v>1006</v>
      </c>
      <c r="D414" s="5" t="s">
        <v>795</v>
      </c>
      <c r="E414" s="7">
        <v>278940</v>
      </c>
      <c r="F414" s="7">
        <v>271040</v>
      </c>
      <c r="G414" s="6"/>
      <c r="H414" s="7">
        <v>5310</v>
      </c>
      <c r="I414" s="7">
        <v>173940</v>
      </c>
      <c r="J414" s="6"/>
      <c r="K414" s="6"/>
      <c r="L414" s="6"/>
      <c r="M414" s="6"/>
      <c r="N414" s="13">
        <v>-195950</v>
      </c>
      <c r="O414" s="6"/>
    </row>
    <row r="415" spans="1:15" x14ac:dyDescent="0.25">
      <c r="A415" s="4" t="s">
        <v>4308</v>
      </c>
      <c r="B415" s="5" t="s">
        <v>1018</v>
      </c>
      <c r="C415" s="5" t="s">
        <v>1006</v>
      </c>
      <c r="D415" s="5" t="s">
        <v>786</v>
      </c>
      <c r="E415" s="7">
        <v>238450</v>
      </c>
      <c r="F415" s="7">
        <v>620</v>
      </c>
      <c r="G415" s="13">
        <v>160</v>
      </c>
      <c r="H415" s="7">
        <v>20</v>
      </c>
      <c r="I415" s="7">
        <v>400</v>
      </c>
      <c r="J415" s="6"/>
      <c r="K415" s="6"/>
      <c r="L415" s="6"/>
      <c r="M415" s="6"/>
      <c r="N415" s="6"/>
      <c r="O415" s="6"/>
    </row>
    <row r="416" spans="1:15" x14ac:dyDescent="0.25">
      <c r="A416" s="4" t="s">
        <v>2163</v>
      </c>
      <c r="B416" s="5" t="s">
        <v>1018</v>
      </c>
      <c r="C416" s="5" t="s">
        <v>1006</v>
      </c>
      <c r="D416" s="5" t="s">
        <v>783</v>
      </c>
      <c r="E416" s="7">
        <v>66260</v>
      </c>
      <c r="F416" s="7">
        <v>200</v>
      </c>
      <c r="G416" s="13">
        <v>60</v>
      </c>
      <c r="H416" s="7">
        <v>1640</v>
      </c>
      <c r="I416" s="7">
        <v>37400</v>
      </c>
      <c r="J416" s="6"/>
      <c r="K416" s="6"/>
      <c r="L416" s="6"/>
      <c r="M416" s="6"/>
      <c r="N416" s="7">
        <v>-44210</v>
      </c>
      <c r="O416" s="6"/>
    </row>
    <row r="417" spans="1:15" x14ac:dyDescent="0.25">
      <c r="A417" s="4" t="s">
        <v>3620</v>
      </c>
      <c r="B417" s="5" t="s">
        <v>1018</v>
      </c>
      <c r="C417" s="5" t="s">
        <v>1006</v>
      </c>
      <c r="D417" s="5" t="s">
        <v>803</v>
      </c>
      <c r="E417" s="7">
        <v>102460</v>
      </c>
      <c r="F417" s="13">
        <v>21270</v>
      </c>
      <c r="G417" s="6"/>
      <c r="H417" s="6"/>
      <c r="I417" s="13">
        <v>1580</v>
      </c>
      <c r="J417" s="6"/>
      <c r="K417" s="6"/>
      <c r="L417" s="6"/>
      <c r="M417" s="6"/>
      <c r="N417" s="13">
        <v>-53170</v>
      </c>
      <c r="O417" s="6"/>
    </row>
    <row r="418" spans="1:15" x14ac:dyDescent="0.25">
      <c r="A418" s="4" t="s">
        <v>4312</v>
      </c>
      <c r="B418" s="5" t="s">
        <v>1018</v>
      </c>
      <c r="C418" s="5" t="s">
        <v>1006</v>
      </c>
      <c r="D418" s="5" t="s">
        <v>788</v>
      </c>
      <c r="E418" s="13">
        <v>139250</v>
      </c>
      <c r="F418" s="13">
        <v>189430</v>
      </c>
      <c r="G418" s="12"/>
      <c r="H418" s="6"/>
      <c r="I418" s="7">
        <v>42280</v>
      </c>
      <c r="J418" s="6"/>
      <c r="K418" s="6"/>
      <c r="L418" s="6"/>
      <c r="M418" s="6"/>
      <c r="N418" s="12"/>
      <c r="O418" s="6"/>
    </row>
    <row r="419" spans="1:15" x14ac:dyDescent="0.25">
      <c r="A419" s="4" t="s">
        <v>4747</v>
      </c>
      <c r="B419" s="5" t="s">
        <v>1018</v>
      </c>
      <c r="C419" s="5" t="s">
        <v>981</v>
      </c>
      <c r="D419" s="5" t="s">
        <v>263</v>
      </c>
      <c r="E419" s="12"/>
      <c r="F419" s="7">
        <v>260</v>
      </c>
      <c r="G419" s="13">
        <v>80</v>
      </c>
      <c r="H419" s="7">
        <v>220</v>
      </c>
      <c r="I419" s="7">
        <v>4470</v>
      </c>
      <c r="J419" s="6"/>
      <c r="K419" s="6"/>
      <c r="L419" s="12"/>
      <c r="M419" s="6"/>
      <c r="N419" s="12"/>
      <c r="O419" s="6"/>
    </row>
    <row r="420" spans="1:15" x14ac:dyDescent="0.25">
      <c r="A420" s="4" t="s">
        <v>4802</v>
      </c>
      <c r="B420" s="5" t="s">
        <v>1018</v>
      </c>
      <c r="C420" s="5" t="s">
        <v>981</v>
      </c>
      <c r="D420" s="5" t="s">
        <v>257</v>
      </c>
      <c r="E420" s="12"/>
      <c r="F420" s="12"/>
      <c r="G420" s="6"/>
      <c r="H420" s="12"/>
      <c r="I420" s="7">
        <v>623600</v>
      </c>
      <c r="J420" s="6"/>
      <c r="K420" s="6"/>
      <c r="L420" s="6"/>
      <c r="M420" s="6"/>
      <c r="N420" s="12"/>
      <c r="O420" s="6"/>
    </row>
    <row r="421" spans="1:15" x14ac:dyDescent="0.25">
      <c r="A421" s="4" t="s">
        <v>4631</v>
      </c>
      <c r="B421" s="5" t="s">
        <v>1018</v>
      </c>
      <c r="C421" s="5" t="s">
        <v>981</v>
      </c>
      <c r="D421" s="5" t="s">
        <v>262</v>
      </c>
      <c r="E421" s="6"/>
      <c r="F421" s="6"/>
      <c r="G421" s="6"/>
      <c r="H421" s="6"/>
      <c r="I421" s="13">
        <v>35650</v>
      </c>
      <c r="J421" s="6"/>
      <c r="K421" s="6"/>
      <c r="L421" s="6"/>
      <c r="M421" s="6"/>
      <c r="N421" s="6"/>
      <c r="O421" s="12"/>
    </row>
    <row r="422" spans="1:15" x14ac:dyDescent="0.25">
      <c r="A422" s="4" t="s">
        <v>4616</v>
      </c>
      <c r="B422" s="5" t="s">
        <v>1018</v>
      </c>
      <c r="C422" s="5" t="s">
        <v>981</v>
      </c>
      <c r="D422" s="5" t="s">
        <v>251</v>
      </c>
      <c r="E422" s="12"/>
      <c r="F422" s="6"/>
      <c r="G422" s="6"/>
      <c r="H422" s="6"/>
      <c r="I422" s="7">
        <v>455080</v>
      </c>
      <c r="J422" s="6"/>
      <c r="K422" s="6"/>
      <c r="L422" s="6"/>
      <c r="M422" s="13">
        <v>147870</v>
      </c>
      <c r="N422" s="6"/>
      <c r="O422" s="6"/>
    </row>
    <row r="423" spans="1:15" x14ac:dyDescent="0.25">
      <c r="A423" s="4" t="s">
        <v>4625</v>
      </c>
      <c r="B423" s="5" t="s">
        <v>1018</v>
      </c>
      <c r="C423" s="5" t="s">
        <v>981</v>
      </c>
      <c r="D423" s="5" t="s">
        <v>260</v>
      </c>
      <c r="E423" s="12"/>
      <c r="F423" s="6"/>
      <c r="G423" s="6"/>
      <c r="H423" s="6"/>
      <c r="I423" s="7">
        <v>50000</v>
      </c>
      <c r="J423" s="6"/>
      <c r="K423" s="6"/>
      <c r="L423" s="6"/>
      <c r="M423" s="6"/>
      <c r="N423" s="6"/>
      <c r="O423" s="6"/>
    </row>
    <row r="424" spans="1:15" x14ac:dyDescent="0.25">
      <c r="A424" s="4" t="s">
        <v>4615</v>
      </c>
      <c r="B424" s="5" t="s">
        <v>1018</v>
      </c>
      <c r="C424" s="5" t="s">
        <v>981</v>
      </c>
      <c r="D424" s="5" t="s">
        <v>250</v>
      </c>
      <c r="E424" s="7">
        <v>5040817</v>
      </c>
      <c r="F424" s="7">
        <v>4145</v>
      </c>
      <c r="G424" s="13">
        <v>220830</v>
      </c>
      <c r="H424" s="13">
        <v>18730</v>
      </c>
      <c r="I424" s="13">
        <v>323174</v>
      </c>
      <c r="J424" s="13">
        <v>1210</v>
      </c>
      <c r="K424" s="6"/>
      <c r="L424" s="6"/>
      <c r="M424" s="13">
        <v>127730</v>
      </c>
      <c r="N424" s="13">
        <v>-769022</v>
      </c>
      <c r="O424" s="6"/>
    </row>
    <row r="425" spans="1:15" x14ac:dyDescent="0.25">
      <c r="A425" s="4" t="s">
        <v>4617</v>
      </c>
      <c r="B425" s="5" t="s">
        <v>1018</v>
      </c>
      <c r="C425" s="5" t="s">
        <v>981</v>
      </c>
      <c r="D425" s="5" t="s">
        <v>252</v>
      </c>
      <c r="E425" s="12"/>
      <c r="F425" s="6"/>
      <c r="G425" s="6"/>
      <c r="H425" s="12"/>
      <c r="I425" s="7">
        <v>34980</v>
      </c>
      <c r="J425" s="6"/>
      <c r="K425" s="6"/>
      <c r="L425" s="6"/>
      <c r="M425" s="6"/>
      <c r="N425" s="6"/>
      <c r="O425" s="6"/>
    </row>
    <row r="426" spans="1:15" x14ac:dyDescent="0.25">
      <c r="A426" s="4" t="s">
        <v>4618</v>
      </c>
      <c r="B426" s="5" t="s">
        <v>1018</v>
      </c>
      <c r="C426" s="5" t="s">
        <v>981</v>
      </c>
      <c r="D426" s="5" t="s">
        <v>253</v>
      </c>
      <c r="E426" s="6"/>
      <c r="F426" s="6"/>
      <c r="G426" s="6"/>
      <c r="H426" s="6"/>
      <c r="I426" s="13">
        <v>117310</v>
      </c>
      <c r="J426" s="6"/>
      <c r="K426" s="6"/>
      <c r="L426" s="6"/>
      <c r="M426" s="12"/>
      <c r="N426" s="6"/>
      <c r="O426" s="6"/>
    </row>
    <row r="427" spans="1:15" x14ac:dyDescent="0.25">
      <c r="A427" s="4" t="s">
        <v>4748</v>
      </c>
      <c r="B427" s="5" t="s">
        <v>1018</v>
      </c>
      <c r="C427" s="5" t="s">
        <v>981</v>
      </c>
      <c r="D427" s="5" t="s">
        <v>249</v>
      </c>
      <c r="E427" s="6"/>
      <c r="F427" s="6"/>
      <c r="G427" s="6"/>
      <c r="H427" s="6"/>
      <c r="I427" s="7">
        <v>224390</v>
      </c>
      <c r="J427" s="6"/>
      <c r="K427" s="6"/>
      <c r="L427" s="6"/>
      <c r="M427" s="7">
        <v>6100</v>
      </c>
      <c r="N427" s="7">
        <v>-90010</v>
      </c>
      <c r="O427" s="6"/>
    </row>
    <row r="428" spans="1:15" x14ac:dyDescent="0.25">
      <c r="A428" s="4" t="s">
        <v>4789</v>
      </c>
      <c r="B428" s="5" t="s">
        <v>1018</v>
      </c>
      <c r="C428" s="5" t="s">
        <v>981</v>
      </c>
      <c r="D428" s="5" t="s">
        <v>256</v>
      </c>
      <c r="E428" s="12"/>
      <c r="F428" s="12"/>
      <c r="G428" s="6"/>
      <c r="H428" s="12"/>
      <c r="I428" s="7">
        <v>398000</v>
      </c>
      <c r="J428" s="6"/>
      <c r="K428" s="6"/>
      <c r="L428" s="6"/>
      <c r="M428" s="6"/>
      <c r="N428" s="13">
        <v>-398000</v>
      </c>
      <c r="O428" s="6"/>
    </row>
    <row r="429" spans="1:15" x14ac:dyDescent="0.25">
      <c r="A429" s="4" t="s">
        <v>4810</v>
      </c>
      <c r="B429" s="5" t="s">
        <v>1018</v>
      </c>
      <c r="C429" s="5" t="s">
        <v>981</v>
      </c>
      <c r="D429" s="5" t="s">
        <v>259</v>
      </c>
      <c r="E429" s="6"/>
      <c r="F429" s="6"/>
      <c r="G429" s="6"/>
      <c r="H429" s="6"/>
      <c r="I429" s="13">
        <v>50000</v>
      </c>
      <c r="J429" s="12"/>
      <c r="K429" s="6"/>
      <c r="L429" s="6"/>
      <c r="M429" s="6"/>
      <c r="N429" s="12"/>
      <c r="O429" s="6"/>
    </row>
    <row r="430" spans="1:15" x14ac:dyDescent="0.25">
      <c r="A430" s="4" t="s">
        <v>1336</v>
      </c>
      <c r="B430" s="5" t="s">
        <v>1018</v>
      </c>
      <c r="C430" s="5" t="s">
        <v>994</v>
      </c>
      <c r="D430" s="5" t="s">
        <v>104</v>
      </c>
      <c r="E430" s="12"/>
      <c r="F430" s="6"/>
      <c r="G430" s="6"/>
      <c r="H430" s="12"/>
      <c r="I430" s="12"/>
      <c r="J430" s="6"/>
      <c r="K430" s="6"/>
      <c r="L430" s="6"/>
      <c r="M430" s="6"/>
      <c r="N430" s="7">
        <v>-61500</v>
      </c>
      <c r="O430" s="6"/>
    </row>
    <row r="431" spans="1:15" x14ac:dyDescent="0.25">
      <c r="A431" s="4" t="s">
        <v>1318</v>
      </c>
      <c r="B431" s="5" t="s">
        <v>1018</v>
      </c>
      <c r="C431" s="5" t="s">
        <v>994</v>
      </c>
      <c r="D431" s="5" t="s">
        <v>89</v>
      </c>
      <c r="E431" s="6"/>
      <c r="F431" s="6"/>
      <c r="G431" s="7">
        <v>223000</v>
      </c>
      <c r="H431" s="13">
        <v>1090</v>
      </c>
      <c r="I431" s="13">
        <v>-30390</v>
      </c>
      <c r="J431" s="7">
        <v>-74939</v>
      </c>
      <c r="K431" s="6"/>
      <c r="L431" s="6"/>
      <c r="M431" s="13">
        <v>3490</v>
      </c>
      <c r="N431" s="13">
        <v>-5410</v>
      </c>
      <c r="O431" s="6"/>
    </row>
    <row r="432" spans="1:15" x14ac:dyDescent="0.25">
      <c r="A432" s="4" t="s">
        <v>1311</v>
      </c>
      <c r="B432" s="5" t="s">
        <v>1018</v>
      </c>
      <c r="C432" s="5" t="s">
        <v>994</v>
      </c>
      <c r="D432" s="5" t="s">
        <v>84</v>
      </c>
      <c r="E432" s="13">
        <v>181520</v>
      </c>
      <c r="F432" s="13">
        <v>130</v>
      </c>
      <c r="G432" s="12"/>
      <c r="H432" s="7">
        <v>590</v>
      </c>
      <c r="I432" s="7">
        <v>28140</v>
      </c>
      <c r="J432" s="12"/>
      <c r="K432" s="6"/>
      <c r="L432" s="6"/>
      <c r="M432" s="12"/>
      <c r="N432" s="12"/>
      <c r="O432" s="6"/>
    </row>
    <row r="433" spans="1:15" x14ac:dyDescent="0.25">
      <c r="A433" s="4" t="s">
        <v>2459</v>
      </c>
      <c r="B433" s="5" t="s">
        <v>1018</v>
      </c>
      <c r="C433" s="5" t="s">
        <v>994</v>
      </c>
      <c r="D433" s="5" t="s">
        <v>82</v>
      </c>
      <c r="E433" s="13">
        <v>129770</v>
      </c>
      <c r="F433" s="13">
        <v>1050</v>
      </c>
      <c r="G433" s="6"/>
      <c r="H433" s="13">
        <v>10360</v>
      </c>
      <c r="I433" s="13">
        <v>19690</v>
      </c>
      <c r="J433" s="12"/>
      <c r="K433" s="6"/>
      <c r="L433" s="6"/>
      <c r="M433" s="6"/>
      <c r="N433" s="6"/>
      <c r="O433" s="6"/>
    </row>
    <row r="434" spans="1:15" x14ac:dyDescent="0.25">
      <c r="A434" s="4" t="s">
        <v>1316</v>
      </c>
      <c r="B434" s="5" t="s">
        <v>1018</v>
      </c>
      <c r="C434" s="5" t="s">
        <v>994</v>
      </c>
      <c r="D434" s="5" t="s">
        <v>87</v>
      </c>
      <c r="E434" s="13">
        <v>269640</v>
      </c>
      <c r="F434" s="6"/>
      <c r="G434" s="13">
        <v>206220</v>
      </c>
      <c r="H434" s="13">
        <v>330</v>
      </c>
      <c r="I434" s="13">
        <v>1010</v>
      </c>
      <c r="J434" s="12"/>
      <c r="K434" s="6"/>
      <c r="L434" s="6"/>
      <c r="M434" s="13">
        <v>112500</v>
      </c>
      <c r="N434" s="6"/>
      <c r="O434" s="6"/>
    </row>
    <row r="435" spans="1:15" x14ac:dyDescent="0.25">
      <c r="A435" s="4" t="s">
        <v>1321</v>
      </c>
      <c r="B435" s="5" t="s">
        <v>1018</v>
      </c>
      <c r="C435" s="5" t="s">
        <v>994</v>
      </c>
      <c r="D435" s="5" t="s">
        <v>91</v>
      </c>
      <c r="E435" s="13">
        <v>83450</v>
      </c>
      <c r="F435" s="6"/>
      <c r="G435" s="6"/>
      <c r="H435" s="13">
        <v>320</v>
      </c>
      <c r="I435" s="7">
        <v>36220</v>
      </c>
      <c r="J435" s="7">
        <v>-12500</v>
      </c>
      <c r="K435" s="6"/>
      <c r="L435" s="6"/>
      <c r="M435" s="6"/>
      <c r="N435" s="6"/>
      <c r="O435" s="6"/>
    </row>
    <row r="436" spans="1:15" x14ac:dyDescent="0.25">
      <c r="A436" s="4" t="s">
        <v>1314</v>
      </c>
      <c r="B436" s="5" t="s">
        <v>1018</v>
      </c>
      <c r="C436" s="5" t="s">
        <v>994</v>
      </c>
      <c r="D436" s="5" t="s">
        <v>85</v>
      </c>
      <c r="E436" s="6"/>
      <c r="F436" s="6"/>
      <c r="G436" s="6"/>
      <c r="H436" s="6"/>
      <c r="I436" s="13">
        <v>53920</v>
      </c>
      <c r="J436" s="12"/>
      <c r="K436" s="6"/>
      <c r="L436" s="6"/>
      <c r="M436" s="6"/>
      <c r="N436" s="6"/>
      <c r="O436" s="6"/>
    </row>
    <row r="437" spans="1:15" x14ac:dyDescent="0.25">
      <c r="A437" s="4" t="s">
        <v>1343</v>
      </c>
      <c r="B437" s="5" t="s">
        <v>1018</v>
      </c>
      <c r="C437" s="5" t="s">
        <v>994</v>
      </c>
      <c r="D437" s="5" t="s">
        <v>112</v>
      </c>
      <c r="E437" s="13">
        <v>36060</v>
      </c>
      <c r="F437" s="6"/>
      <c r="G437" s="6"/>
      <c r="H437" s="13">
        <v>1440</v>
      </c>
      <c r="I437" s="13">
        <v>5290</v>
      </c>
      <c r="J437" s="12"/>
      <c r="K437" s="6"/>
      <c r="L437" s="6"/>
      <c r="M437" s="6"/>
      <c r="N437" s="13">
        <v>-9490</v>
      </c>
      <c r="O437" s="6"/>
    </row>
    <row r="438" spans="1:15" x14ac:dyDescent="0.25">
      <c r="A438" s="4" t="s">
        <v>4812</v>
      </c>
      <c r="B438" s="5" t="s">
        <v>1018</v>
      </c>
      <c r="C438" s="5" t="s">
        <v>994</v>
      </c>
      <c r="D438" s="5" t="s">
        <v>108</v>
      </c>
      <c r="E438" s="13">
        <v>561830</v>
      </c>
      <c r="F438" s="6"/>
      <c r="G438" s="6"/>
      <c r="H438" s="13">
        <v>32480</v>
      </c>
      <c r="I438" s="13">
        <v>39580</v>
      </c>
      <c r="J438" s="12"/>
      <c r="K438" s="6"/>
      <c r="L438" s="6"/>
      <c r="M438" s="6"/>
      <c r="N438" s="13">
        <v>-10000</v>
      </c>
      <c r="O438" s="6"/>
    </row>
    <row r="439" spans="1:15" x14ac:dyDescent="0.25">
      <c r="A439" s="4" t="s">
        <v>1337</v>
      </c>
      <c r="B439" s="5" t="s">
        <v>1018</v>
      </c>
      <c r="C439" s="5" t="s">
        <v>994</v>
      </c>
      <c r="D439" s="5" t="s">
        <v>106</v>
      </c>
      <c r="E439" s="6"/>
      <c r="F439" s="6"/>
      <c r="G439" s="13">
        <v>9930</v>
      </c>
      <c r="H439" s="6"/>
      <c r="I439" s="6"/>
      <c r="J439" s="12"/>
      <c r="K439" s="6"/>
      <c r="L439" s="6"/>
      <c r="M439" s="6"/>
      <c r="N439" s="6"/>
      <c r="O439" s="6"/>
    </row>
    <row r="440" spans="1:15" x14ac:dyDescent="0.25">
      <c r="A440" s="4" t="s">
        <v>3135</v>
      </c>
      <c r="B440" s="5" t="s">
        <v>1018</v>
      </c>
      <c r="C440" s="5" t="s">
        <v>994</v>
      </c>
      <c r="D440" s="5" t="s">
        <v>101</v>
      </c>
      <c r="E440" s="13">
        <v>590470</v>
      </c>
      <c r="F440" s="6"/>
      <c r="G440" s="13">
        <v>0</v>
      </c>
      <c r="H440" s="13">
        <v>100</v>
      </c>
      <c r="I440" s="7">
        <v>1328</v>
      </c>
      <c r="J440" s="12"/>
      <c r="K440" s="6"/>
      <c r="L440" s="6"/>
      <c r="M440" s="13">
        <v>4900</v>
      </c>
      <c r="N440" s="12"/>
      <c r="O440" s="6"/>
    </row>
    <row r="441" spans="1:15" x14ac:dyDescent="0.25">
      <c r="A441" s="4" t="s">
        <v>1329</v>
      </c>
      <c r="B441" s="5" t="s">
        <v>1018</v>
      </c>
      <c r="C441" s="5" t="s">
        <v>994</v>
      </c>
      <c r="D441" s="5" t="s">
        <v>98</v>
      </c>
      <c r="E441" s="13">
        <v>346090</v>
      </c>
      <c r="F441" s="6"/>
      <c r="G441" s="12"/>
      <c r="H441" s="13">
        <v>190</v>
      </c>
      <c r="I441" s="6"/>
      <c r="J441" s="6"/>
      <c r="K441" s="6"/>
      <c r="L441" s="6"/>
      <c r="M441" s="13">
        <v>63640</v>
      </c>
      <c r="N441" s="6"/>
      <c r="O441" s="6"/>
    </row>
    <row r="442" spans="1:15" x14ac:dyDescent="0.25">
      <c r="A442" s="4" t="s">
        <v>1339</v>
      </c>
      <c r="B442" s="5" t="s">
        <v>1018</v>
      </c>
      <c r="C442" s="5" t="s">
        <v>994</v>
      </c>
      <c r="D442" s="5" t="s">
        <v>110</v>
      </c>
      <c r="E442" s="13">
        <v>67755</v>
      </c>
      <c r="F442" s="13">
        <v>-50</v>
      </c>
      <c r="G442" s="13">
        <v>-10</v>
      </c>
      <c r="H442" s="6"/>
      <c r="I442" s="7">
        <v>13530</v>
      </c>
      <c r="J442" s="12"/>
      <c r="K442" s="6"/>
      <c r="L442" s="6"/>
      <c r="M442" s="6"/>
      <c r="N442" s="13">
        <v>-32060</v>
      </c>
      <c r="O442" s="6"/>
    </row>
    <row r="443" spans="1:15" x14ac:dyDescent="0.25">
      <c r="A443" s="4" t="s">
        <v>1340</v>
      </c>
      <c r="B443" s="5" t="s">
        <v>1018</v>
      </c>
      <c r="C443" s="5" t="s">
        <v>994</v>
      </c>
      <c r="D443" s="5" t="s">
        <v>111</v>
      </c>
      <c r="E443" s="13">
        <v>56525</v>
      </c>
      <c r="F443" s="13">
        <v>-40</v>
      </c>
      <c r="G443" s="13">
        <v>19240</v>
      </c>
      <c r="H443" s="6"/>
      <c r="I443" s="7">
        <v>18980</v>
      </c>
      <c r="J443" s="12"/>
      <c r="K443" s="6"/>
      <c r="L443" s="6"/>
      <c r="M443" s="13">
        <v>4350</v>
      </c>
      <c r="N443" s="13">
        <v>-42080</v>
      </c>
      <c r="O443" s="6"/>
    </row>
    <row r="444" spans="1:15" x14ac:dyDescent="0.25">
      <c r="A444" s="4" t="s">
        <v>1335</v>
      </c>
      <c r="B444" s="5" t="s">
        <v>1018</v>
      </c>
      <c r="C444" s="5" t="s">
        <v>994</v>
      </c>
      <c r="D444" s="5" t="s">
        <v>100</v>
      </c>
      <c r="E444" s="13">
        <v>44970</v>
      </c>
      <c r="F444" s="6"/>
      <c r="G444" s="6"/>
      <c r="H444" s="13">
        <v>8000</v>
      </c>
      <c r="I444" s="12"/>
      <c r="J444" s="12"/>
      <c r="K444" s="6"/>
      <c r="L444" s="12"/>
      <c r="M444" s="6"/>
      <c r="N444" s="6"/>
      <c r="O444" s="6"/>
    </row>
    <row r="445" spans="1:15" x14ac:dyDescent="0.25">
      <c r="A445" s="4" t="s">
        <v>1322</v>
      </c>
      <c r="B445" s="5" t="s">
        <v>1018</v>
      </c>
      <c r="C445" s="5" t="s">
        <v>994</v>
      </c>
      <c r="D445" s="5" t="s">
        <v>92</v>
      </c>
      <c r="E445" s="6"/>
      <c r="F445" s="6"/>
      <c r="G445" s="6"/>
      <c r="H445" s="6"/>
      <c r="I445" s="13">
        <v>201240</v>
      </c>
      <c r="J445" s="12"/>
      <c r="K445" s="6"/>
      <c r="L445" s="6"/>
      <c r="M445" s="6"/>
      <c r="N445" s="6"/>
      <c r="O445" s="6"/>
    </row>
    <row r="446" spans="1:15" x14ac:dyDescent="0.25">
      <c r="A446" s="4" t="s">
        <v>1315</v>
      </c>
      <c r="B446" s="5" t="s">
        <v>1018</v>
      </c>
      <c r="C446" s="5" t="s">
        <v>994</v>
      </c>
      <c r="D446" s="5" t="s">
        <v>86</v>
      </c>
      <c r="E446" s="6"/>
      <c r="F446" s="6"/>
      <c r="G446" s="12"/>
      <c r="H446" s="6"/>
      <c r="I446" s="12"/>
      <c r="J446" s="12"/>
      <c r="K446" s="6"/>
      <c r="L446" s="6"/>
      <c r="M446" s="6"/>
      <c r="N446" s="13">
        <v>-239120</v>
      </c>
      <c r="O446" s="6"/>
    </row>
    <row r="447" spans="1:15" x14ac:dyDescent="0.25">
      <c r="A447" s="4" t="s">
        <v>1326</v>
      </c>
      <c r="B447" s="5" t="s">
        <v>1018</v>
      </c>
      <c r="C447" s="5" t="s">
        <v>994</v>
      </c>
      <c r="D447" s="5" t="s">
        <v>95</v>
      </c>
      <c r="E447" s="7">
        <v>60230</v>
      </c>
      <c r="F447" s="6"/>
      <c r="G447" s="6"/>
      <c r="H447" s="12"/>
      <c r="I447" s="12"/>
      <c r="J447" s="12"/>
      <c r="K447" s="6"/>
      <c r="L447" s="6"/>
      <c r="M447" s="12"/>
      <c r="N447" s="12"/>
      <c r="O447" s="6"/>
    </row>
    <row r="448" spans="1:15" x14ac:dyDescent="0.25">
      <c r="A448" s="4" t="s">
        <v>1310</v>
      </c>
      <c r="B448" s="5" t="s">
        <v>1018</v>
      </c>
      <c r="C448" s="5" t="s">
        <v>994</v>
      </c>
      <c r="D448" s="5" t="s">
        <v>83</v>
      </c>
      <c r="E448" s="12"/>
      <c r="F448" s="6"/>
      <c r="G448" s="6"/>
      <c r="H448" s="12"/>
      <c r="I448" s="7">
        <v>4710</v>
      </c>
      <c r="J448" s="6"/>
      <c r="K448" s="6"/>
      <c r="L448" s="6"/>
      <c r="M448" s="13">
        <v>26510</v>
      </c>
      <c r="N448" s="6"/>
      <c r="O448" s="6"/>
    </row>
    <row r="449" spans="1:15" x14ac:dyDescent="0.25">
      <c r="A449" s="9" t="s">
        <v>1317</v>
      </c>
      <c r="B449" s="5" t="s">
        <v>1018</v>
      </c>
      <c r="C449" s="5" t="s">
        <v>994</v>
      </c>
      <c r="D449" s="5" t="s">
        <v>88</v>
      </c>
      <c r="E449" s="7">
        <v>16210</v>
      </c>
      <c r="F449" s="6"/>
      <c r="G449" s="12"/>
      <c r="H449" s="12"/>
      <c r="I449" s="7">
        <v>1580</v>
      </c>
      <c r="J449" s="6"/>
      <c r="K449" s="6"/>
      <c r="L449" s="6"/>
      <c r="M449" s="6"/>
      <c r="N449" s="6"/>
      <c r="O449" s="6"/>
    </row>
    <row r="450" spans="1:15" x14ac:dyDescent="0.25">
      <c r="A450" s="4" t="s">
        <v>1323</v>
      </c>
      <c r="B450" s="5" t="s">
        <v>1018</v>
      </c>
      <c r="C450" s="5" t="s">
        <v>994</v>
      </c>
      <c r="D450" s="5" t="s">
        <v>94</v>
      </c>
      <c r="E450" s="7">
        <v>128040</v>
      </c>
      <c r="F450" s="6"/>
      <c r="G450" s="6"/>
      <c r="H450" s="7">
        <v>70</v>
      </c>
      <c r="I450" s="13">
        <v>51450</v>
      </c>
      <c r="J450" s="6"/>
      <c r="K450" s="6"/>
      <c r="L450" s="6"/>
      <c r="M450" s="6"/>
      <c r="N450" s="6"/>
      <c r="O450" s="6"/>
    </row>
    <row r="451" spans="1:15" x14ac:dyDescent="0.25">
      <c r="A451" s="4" t="s">
        <v>2634</v>
      </c>
      <c r="B451" s="5" t="s">
        <v>1018</v>
      </c>
      <c r="C451" s="5" t="s">
        <v>994</v>
      </c>
      <c r="D451" s="5" t="s">
        <v>102</v>
      </c>
      <c r="E451" s="13">
        <v>40830</v>
      </c>
      <c r="F451" s="6"/>
      <c r="G451" s="6"/>
      <c r="H451" s="13">
        <v>4190</v>
      </c>
      <c r="I451" s="13">
        <v>13850</v>
      </c>
      <c r="J451" s="13">
        <v>-12500</v>
      </c>
      <c r="K451" s="6"/>
      <c r="L451" s="6"/>
      <c r="M451" s="12"/>
      <c r="N451" s="13">
        <v>-77970</v>
      </c>
      <c r="O451" s="6"/>
    </row>
    <row r="452" spans="1:15" x14ac:dyDescent="0.25">
      <c r="A452" s="4" t="s">
        <v>1328</v>
      </c>
      <c r="B452" s="5" t="s">
        <v>1018</v>
      </c>
      <c r="C452" s="5" t="s">
        <v>994</v>
      </c>
      <c r="D452" s="5" t="s">
        <v>97</v>
      </c>
      <c r="E452" s="6"/>
      <c r="F452" s="6"/>
      <c r="G452" s="6"/>
      <c r="H452" s="6"/>
      <c r="I452" s="6"/>
      <c r="J452" s="12"/>
      <c r="K452" s="6"/>
      <c r="L452" s="6"/>
      <c r="M452" s="13">
        <v>27360</v>
      </c>
      <c r="N452" s="6"/>
      <c r="O452" s="6"/>
    </row>
    <row r="453" spans="1:15" x14ac:dyDescent="0.25">
      <c r="A453" s="4" t="s">
        <v>1338</v>
      </c>
      <c r="B453" s="5" t="s">
        <v>1018</v>
      </c>
      <c r="C453" s="5" t="s">
        <v>994</v>
      </c>
      <c r="D453" s="5" t="s">
        <v>109</v>
      </c>
      <c r="E453" s="13">
        <v>143530</v>
      </c>
      <c r="F453" s="13">
        <v>-80</v>
      </c>
      <c r="G453" s="6"/>
      <c r="H453" s="13">
        <v>530</v>
      </c>
      <c r="I453" s="7">
        <v>26265</v>
      </c>
      <c r="J453" s="7">
        <v>-22877</v>
      </c>
      <c r="K453" s="6"/>
      <c r="L453" s="6"/>
      <c r="M453" s="6"/>
      <c r="N453" s="6"/>
      <c r="O453" s="6"/>
    </row>
    <row r="454" spans="1:15" x14ac:dyDescent="0.25">
      <c r="A454" s="4" t="s">
        <v>2572</v>
      </c>
      <c r="B454" s="5" t="s">
        <v>1018</v>
      </c>
      <c r="C454" s="5" t="s">
        <v>994</v>
      </c>
      <c r="D454" s="5" t="s">
        <v>103</v>
      </c>
      <c r="E454" s="7">
        <v>159350</v>
      </c>
      <c r="F454" s="6"/>
      <c r="G454" s="6"/>
      <c r="H454" s="12"/>
      <c r="I454" s="7">
        <v>13590</v>
      </c>
      <c r="J454" s="6"/>
      <c r="K454" s="6"/>
      <c r="L454" s="6"/>
      <c r="M454" s="6"/>
      <c r="N454" s="6"/>
      <c r="O454" s="6"/>
    </row>
    <row r="455" spans="1:15" x14ac:dyDescent="0.25">
      <c r="A455" s="4" t="s">
        <v>1327</v>
      </c>
      <c r="B455" s="5" t="s">
        <v>1018</v>
      </c>
      <c r="C455" s="5" t="s">
        <v>994</v>
      </c>
      <c r="D455" s="5" t="s">
        <v>96</v>
      </c>
      <c r="E455" s="13">
        <v>270630</v>
      </c>
      <c r="F455" s="6"/>
      <c r="G455" s="12"/>
      <c r="H455" s="6"/>
      <c r="I455" s="12"/>
      <c r="J455" s="12"/>
      <c r="K455" s="6"/>
      <c r="L455" s="6"/>
      <c r="M455" s="7">
        <v>88050</v>
      </c>
      <c r="N455" s="12"/>
      <c r="O455" s="6"/>
    </row>
    <row r="456" spans="1:15" x14ac:dyDescent="0.25">
      <c r="A456" s="4" t="s">
        <v>2563</v>
      </c>
      <c r="B456" s="5" t="s">
        <v>1018</v>
      </c>
      <c r="C456" s="5" t="s">
        <v>995</v>
      </c>
      <c r="D456" s="5" t="s">
        <v>166</v>
      </c>
      <c r="E456" s="13">
        <v>53940</v>
      </c>
      <c r="F456" s="6"/>
      <c r="G456" s="6"/>
      <c r="H456" s="6"/>
      <c r="I456" s="13">
        <v>290</v>
      </c>
      <c r="J456" s="12"/>
      <c r="K456" s="6"/>
      <c r="L456" s="6"/>
      <c r="M456" s="6"/>
      <c r="N456" s="12"/>
      <c r="O456" s="6"/>
    </row>
    <row r="457" spans="1:15" x14ac:dyDescent="0.25">
      <c r="A457" s="4" t="s">
        <v>1376</v>
      </c>
      <c r="B457" s="5" t="s">
        <v>1018</v>
      </c>
      <c r="C457" s="5" t="s">
        <v>995</v>
      </c>
      <c r="D457" s="5" t="s">
        <v>138</v>
      </c>
      <c r="E457" s="12"/>
      <c r="F457" s="6"/>
      <c r="G457" s="12"/>
      <c r="H457" s="12"/>
      <c r="I457" s="7">
        <v>15780</v>
      </c>
      <c r="J457" s="12"/>
      <c r="K457" s="6"/>
      <c r="L457" s="6"/>
      <c r="M457" s="12"/>
      <c r="N457" s="12"/>
      <c r="O457" s="6"/>
    </row>
    <row r="458" spans="1:15" x14ac:dyDescent="0.25">
      <c r="A458" s="4" t="s">
        <v>1198</v>
      </c>
      <c r="B458" s="5" t="s">
        <v>1018</v>
      </c>
      <c r="C458" s="5" t="s">
        <v>995</v>
      </c>
      <c r="D458" s="5" t="s">
        <v>152</v>
      </c>
      <c r="E458" s="7">
        <v>99480</v>
      </c>
      <c r="F458" s="6"/>
      <c r="G458" s="13">
        <v>41460</v>
      </c>
      <c r="H458" s="12"/>
      <c r="I458" s="7">
        <v>7140</v>
      </c>
      <c r="J458" s="6"/>
      <c r="K458" s="6"/>
      <c r="L458" s="6"/>
      <c r="M458" s="13">
        <v>182000</v>
      </c>
      <c r="N458" s="7">
        <v>-26320</v>
      </c>
      <c r="O458" s="6"/>
    </row>
    <row r="459" spans="1:15" x14ac:dyDescent="0.25">
      <c r="A459" s="4" t="s">
        <v>1204</v>
      </c>
      <c r="B459" s="5" t="s">
        <v>1018</v>
      </c>
      <c r="C459" s="5" t="s">
        <v>995</v>
      </c>
      <c r="D459" s="5" t="s">
        <v>154</v>
      </c>
      <c r="E459" s="12"/>
      <c r="F459" s="6"/>
      <c r="G459" s="7">
        <v>1940</v>
      </c>
      <c r="H459" s="12"/>
      <c r="I459" s="12"/>
      <c r="J459" s="12"/>
      <c r="K459" s="6"/>
      <c r="L459" s="6"/>
      <c r="M459" s="6"/>
      <c r="N459" s="12"/>
      <c r="O459" s="6"/>
    </row>
    <row r="460" spans="1:15" x14ac:dyDescent="0.25">
      <c r="A460" s="4" t="s">
        <v>1372</v>
      </c>
      <c r="B460" s="5" t="s">
        <v>1018</v>
      </c>
      <c r="C460" s="5" t="s">
        <v>995</v>
      </c>
      <c r="D460" s="5" t="s">
        <v>134</v>
      </c>
      <c r="E460" s="7">
        <v>1000</v>
      </c>
      <c r="F460" s="6"/>
      <c r="G460" s="13">
        <v>28630</v>
      </c>
      <c r="H460" s="12"/>
      <c r="I460" s="7">
        <v>450</v>
      </c>
      <c r="J460" s="6"/>
      <c r="K460" s="6"/>
      <c r="L460" s="12"/>
      <c r="M460" s="13">
        <v>1570</v>
      </c>
      <c r="N460" s="7">
        <v>-35200</v>
      </c>
      <c r="O460" s="6"/>
    </row>
    <row r="461" spans="1:15" x14ac:dyDescent="0.25">
      <c r="A461" s="4" t="s">
        <v>1374</v>
      </c>
      <c r="B461" s="5" t="s">
        <v>1018</v>
      </c>
      <c r="C461" s="5" t="s">
        <v>995</v>
      </c>
      <c r="D461" s="5" t="s">
        <v>136</v>
      </c>
      <c r="E461" s="13">
        <v>1380</v>
      </c>
      <c r="F461" s="6"/>
      <c r="G461" s="13">
        <v>9270</v>
      </c>
      <c r="H461" s="6"/>
      <c r="I461" s="12"/>
      <c r="J461" s="12"/>
      <c r="K461" s="6"/>
      <c r="L461" s="6"/>
      <c r="M461" s="13">
        <v>7580</v>
      </c>
      <c r="N461" s="13">
        <v>-35640</v>
      </c>
      <c r="O461" s="6"/>
    </row>
    <row r="462" spans="1:15" x14ac:dyDescent="0.25">
      <c r="A462" s="4" t="s">
        <v>2562</v>
      </c>
      <c r="B462" s="5" t="s">
        <v>1018</v>
      </c>
      <c r="C462" s="5" t="s">
        <v>995</v>
      </c>
      <c r="D462" s="5" t="s">
        <v>165</v>
      </c>
      <c r="E462" s="7">
        <v>98280</v>
      </c>
      <c r="F462" s="6"/>
      <c r="G462" s="6"/>
      <c r="H462" s="7">
        <v>630</v>
      </c>
      <c r="I462" s="7">
        <v>5030</v>
      </c>
      <c r="J462" s="12"/>
      <c r="K462" s="6"/>
      <c r="L462" s="6"/>
      <c r="M462" s="12"/>
      <c r="N462" s="12"/>
      <c r="O462" s="6"/>
    </row>
    <row r="463" spans="1:15" x14ac:dyDescent="0.25">
      <c r="A463" s="4" t="s">
        <v>2564</v>
      </c>
      <c r="B463" s="5" t="s">
        <v>1018</v>
      </c>
      <c r="C463" s="5" t="s">
        <v>995</v>
      </c>
      <c r="D463" s="5" t="s">
        <v>167</v>
      </c>
      <c r="E463" s="12"/>
      <c r="F463" s="6"/>
      <c r="G463" s="6"/>
      <c r="H463" s="7">
        <v>1140</v>
      </c>
      <c r="I463" s="7">
        <v>7250</v>
      </c>
      <c r="J463" s="12"/>
      <c r="K463" s="6"/>
      <c r="L463" s="6"/>
      <c r="M463" s="6"/>
      <c r="N463" s="12"/>
      <c r="O463" s="6"/>
    </row>
    <row r="464" spans="1:15" x14ac:dyDescent="0.25">
      <c r="A464" s="4" t="s">
        <v>1364</v>
      </c>
      <c r="B464" s="5" t="s">
        <v>1018</v>
      </c>
      <c r="C464" s="5" t="s">
        <v>995</v>
      </c>
      <c r="D464" s="5" t="s">
        <v>130</v>
      </c>
      <c r="E464" s="7">
        <v>62660</v>
      </c>
      <c r="F464" s="13">
        <v>-70</v>
      </c>
      <c r="G464" s="12"/>
      <c r="H464" s="12"/>
      <c r="I464" s="7">
        <v>5780</v>
      </c>
      <c r="J464" s="13">
        <v>-800</v>
      </c>
      <c r="K464" s="6"/>
      <c r="L464" s="6"/>
      <c r="M464" s="12"/>
      <c r="N464" s="7">
        <v>-10690</v>
      </c>
      <c r="O464" s="6"/>
    </row>
    <row r="465" spans="1:15" x14ac:dyDescent="0.25">
      <c r="A465" s="4" t="s">
        <v>1207</v>
      </c>
      <c r="B465" s="5" t="s">
        <v>1018</v>
      </c>
      <c r="C465" s="5" t="s">
        <v>995</v>
      </c>
      <c r="D465" s="5" t="s">
        <v>158</v>
      </c>
      <c r="E465" s="13">
        <v>10750</v>
      </c>
      <c r="F465" s="6"/>
      <c r="G465" s="7">
        <v>4740</v>
      </c>
      <c r="H465" s="6"/>
      <c r="I465" s="12"/>
      <c r="J465" s="6"/>
      <c r="K465" s="6"/>
      <c r="L465" s="6"/>
      <c r="M465" s="7">
        <v>24580</v>
      </c>
      <c r="N465" s="7">
        <v>-590</v>
      </c>
      <c r="O465" s="6"/>
    </row>
    <row r="466" spans="1:15" x14ac:dyDescent="0.25">
      <c r="A466" s="4" t="s">
        <v>1203</v>
      </c>
      <c r="B466" s="5" t="s">
        <v>1018</v>
      </c>
      <c r="C466" s="5" t="s">
        <v>995</v>
      </c>
      <c r="D466" s="5" t="s">
        <v>153</v>
      </c>
      <c r="E466" s="12"/>
      <c r="F466" s="6"/>
      <c r="G466" s="7">
        <v>23000</v>
      </c>
      <c r="H466" s="6"/>
      <c r="I466" s="12"/>
      <c r="J466" s="6"/>
      <c r="K466" s="6"/>
      <c r="L466" s="6"/>
      <c r="M466" s="13">
        <v>98360</v>
      </c>
      <c r="N466" s="12"/>
      <c r="O466" s="6"/>
    </row>
    <row r="467" spans="1:15" x14ac:dyDescent="0.25">
      <c r="A467" s="4" t="s">
        <v>1197</v>
      </c>
      <c r="B467" s="5" t="s">
        <v>1018</v>
      </c>
      <c r="C467" s="5" t="s">
        <v>995</v>
      </c>
      <c r="D467" s="5" t="s">
        <v>151</v>
      </c>
      <c r="E467" s="13">
        <v>98034</v>
      </c>
      <c r="F467" s="6"/>
      <c r="G467" s="12"/>
      <c r="H467" s="7">
        <v>570</v>
      </c>
      <c r="I467" s="7">
        <v>2385</v>
      </c>
      <c r="J467" s="6"/>
      <c r="K467" s="6"/>
      <c r="L467" s="6"/>
      <c r="M467" s="6"/>
      <c r="N467" s="12"/>
      <c r="O467" s="6"/>
    </row>
    <row r="468" spans="1:15" x14ac:dyDescent="0.25">
      <c r="A468" s="4" t="s">
        <v>1214</v>
      </c>
      <c r="B468" s="5" t="s">
        <v>1018</v>
      </c>
      <c r="C468" s="5" t="s">
        <v>995</v>
      </c>
      <c r="D468" s="5" t="s">
        <v>161</v>
      </c>
      <c r="E468" s="13">
        <v>121350</v>
      </c>
      <c r="F468" s="6"/>
      <c r="G468" s="6"/>
      <c r="H468" s="13">
        <v>850</v>
      </c>
      <c r="I468" s="13">
        <v>5480</v>
      </c>
      <c r="J468" s="6"/>
      <c r="K468" s="6"/>
      <c r="L468" s="6"/>
      <c r="M468" s="6"/>
      <c r="N468" s="7">
        <v>-82960</v>
      </c>
      <c r="O468" s="6"/>
    </row>
    <row r="469" spans="1:15" x14ac:dyDescent="0.25">
      <c r="A469" s="4" t="s">
        <v>1375</v>
      </c>
      <c r="B469" s="5" t="s">
        <v>1018</v>
      </c>
      <c r="C469" s="5" t="s">
        <v>995</v>
      </c>
      <c r="D469" s="5" t="s">
        <v>137</v>
      </c>
      <c r="E469" s="13">
        <v>39480</v>
      </c>
      <c r="F469" s="13">
        <v>-130</v>
      </c>
      <c r="G469" s="7">
        <v>51660</v>
      </c>
      <c r="H469" s="6"/>
      <c r="I469" s="7">
        <v>19160</v>
      </c>
      <c r="J469" s="13">
        <v>-2700</v>
      </c>
      <c r="K469" s="6"/>
      <c r="L469" s="6"/>
      <c r="M469" s="12"/>
      <c r="N469" s="7">
        <v>-83700</v>
      </c>
      <c r="O469" s="6"/>
    </row>
    <row r="470" spans="1:15" x14ac:dyDescent="0.25">
      <c r="A470" s="4" t="s">
        <v>1394</v>
      </c>
      <c r="B470" s="5" t="s">
        <v>1018</v>
      </c>
      <c r="C470" s="5" t="s">
        <v>995</v>
      </c>
      <c r="D470" s="5" t="s">
        <v>149</v>
      </c>
      <c r="E470" s="13">
        <v>25650</v>
      </c>
      <c r="F470" s="13">
        <v>-280</v>
      </c>
      <c r="G470" s="12"/>
      <c r="H470" s="12"/>
      <c r="I470" s="7">
        <v>20190</v>
      </c>
      <c r="J470" s="6"/>
      <c r="K470" s="6"/>
      <c r="L470" s="6"/>
      <c r="M470" s="6"/>
      <c r="N470" s="7">
        <v>-44330</v>
      </c>
      <c r="O470" s="6"/>
    </row>
    <row r="471" spans="1:15" x14ac:dyDescent="0.25">
      <c r="A471" s="4" t="s">
        <v>1205</v>
      </c>
      <c r="B471" s="5" t="s">
        <v>1018</v>
      </c>
      <c r="C471" s="5" t="s">
        <v>995</v>
      </c>
      <c r="D471" s="5" t="s">
        <v>155</v>
      </c>
      <c r="E471" s="7">
        <v>95410</v>
      </c>
      <c r="F471" s="6"/>
      <c r="G471" s="7">
        <v>32300</v>
      </c>
      <c r="H471" s="12"/>
      <c r="I471" s="7">
        <v>6210</v>
      </c>
      <c r="J471" s="6"/>
      <c r="K471" s="6"/>
      <c r="L471" s="6"/>
      <c r="M471" s="13">
        <v>103010</v>
      </c>
      <c r="N471" s="7">
        <v>-46750</v>
      </c>
      <c r="O471" s="6"/>
    </row>
    <row r="472" spans="1:15" x14ac:dyDescent="0.25">
      <c r="A472" s="4" t="s">
        <v>1210</v>
      </c>
      <c r="B472" s="5" t="s">
        <v>1018</v>
      </c>
      <c r="C472" s="5" t="s">
        <v>995</v>
      </c>
      <c r="D472" s="5" t="s">
        <v>159</v>
      </c>
      <c r="E472" s="6"/>
      <c r="F472" s="6"/>
      <c r="G472" s="7">
        <v>3350</v>
      </c>
      <c r="H472" s="12"/>
      <c r="I472" s="12"/>
      <c r="J472" s="6"/>
      <c r="K472" s="6"/>
      <c r="L472" s="6"/>
      <c r="M472" s="6"/>
      <c r="N472" s="12"/>
      <c r="O472" s="6"/>
    </row>
    <row r="473" spans="1:15" x14ac:dyDescent="0.25">
      <c r="A473" s="4" t="s">
        <v>1367</v>
      </c>
      <c r="B473" s="5" t="s">
        <v>1018</v>
      </c>
      <c r="C473" s="5" t="s">
        <v>995</v>
      </c>
      <c r="D473" s="5" t="s">
        <v>131</v>
      </c>
      <c r="E473" s="13">
        <v>3210</v>
      </c>
      <c r="F473" s="6"/>
      <c r="G473" s="7">
        <v>32370</v>
      </c>
      <c r="H473" s="12"/>
      <c r="I473" s="7">
        <v>420</v>
      </c>
      <c r="J473" s="6"/>
      <c r="K473" s="6"/>
      <c r="L473" s="6"/>
      <c r="M473" s="13">
        <v>84480</v>
      </c>
      <c r="N473" s="7">
        <v>-23960</v>
      </c>
      <c r="O473" s="6"/>
    </row>
    <row r="474" spans="1:15" x14ac:dyDescent="0.25">
      <c r="A474" s="4" t="s">
        <v>1387</v>
      </c>
      <c r="B474" s="5" t="s">
        <v>1018</v>
      </c>
      <c r="C474" s="5" t="s">
        <v>995</v>
      </c>
      <c r="D474" s="5" t="s">
        <v>145</v>
      </c>
      <c r="E474" s="13">
        <v>26530</v>
      </c>
      <c r="F474" s="6"/>
      <c r="G474" s="7">
        <v>140</v>
      </c>
      <c r="H474" s="6"/>
      <c r="I474" s="7">
        <v>35920</v>
      </c>
      <c r="J474" s="6"/>
      <c r="K474" s="6"/>
      <c r="L474" s="6"/>
      <c r="M474" s="6"/>
      <c r="N474" s="7">
        <v>-125310</v>
      </c>
      <c r="O474" s="6"/>
    </row>
    <row r="475" spans="1:15" x14ac:dyDescent="0.25">
      <c r="A475" s="4" t="s">
        <v>1388</v>
      </c>
      <c r="B475" s="5" t="s">
        <v>1018</v>
      </c>
      <c r="C475" s="5" t="s">
        <v>995</v>
      </c>
      <c r="D475" s="5" t="s">
        <v>146</v>
      </c>
      <c r="E475" s="7">
        <v>380920</v>
      </c>
      <c r="F475" s="12"/>
      <c r="G475" s="13">
        <v>73610</v>
      </c>
      <c r="H475" s="7">
        <v>870</v>
      </c>
      <c r="I475" s="7">
        <v>76450</v>
      </c>
      <c r="J475" s="13">
        <v>-62000</v>
      </c>
      <c r="K475" s="6"/>
      <c r="L475" s="6"/>
      <c r="M475" s="13">
        <v>228970</v>
      </c>
      <c r="N475" s="7">
        <v>-2480</v>
      </c>
      <c r="O475" s="6"/>
    </row>
    <row r="476" spans="1:15" x14ac:dyDescent="0.25">
      <c r="A476" s="4" t="s">
        <v>1389</v>
      </c>
      <c r="B476" s="5" t="s">
        <v>1018</v>
      </c>
      <c r="C476" s="5" t="s">
        <v>995</v>
      </c>
      <c r="D476" s="5" t="s">
        <v>147</v>
      </c>
      <c r="E476" s="7">
        <v>74570</v>
      </c>
      <c r="F476" s="12"/>
      <c r="G476" s="6"/>
      <c r="H476" s="12"/>
      <c r="I476" s="7">
        <v>139800</v>
      </c>
      <c r="J476" s="6"/>
      <c r="K476" s="6"/>
      <c r="L476" s="6"/>
      <c r="M476" s="6"/>
      <c r="N476" s="13">
        <v>-555469</v>
      </c>
      <c r="O476" s="6"/>
    </row>
    <row r="477" spans="1:15" x14ac:dyDescent="0.25">
      <c r="A477" s="4" t="s">
        <v>3835</v>
      </c>
      <c r="B477" s="5" t="s">
        <v>1018</v>
      </c>
      <c r="C477" s="5" t="s">
        <v>995</v>
      </c>
      <c r="D477" s="5" t="s">
        <v>144</v>
      </c>
      <c r="E477" s="6"/>
      <c r="F477" s="6"/>
      <c r="G477" s="6"/>
      <c r="H477" s="6"/>
      <c r="I477" s="12"/>
      <c r="J477" s="6"/>
      <c r="K477" s="6"/>
      <c r="L477" s="6"/>
      <c r="M477" s="6"/>
      <c r="N477" s="7">
        <v>110</v>
      </c>
      <c r="O477" s="6"/>
    </row>
    <row r="478" spans="1:15" x14ac:dyDescent="0.25">
      <c r="A478" s="4" t="s">
        <v>1373</v>
      </c>
      <c r="B478" s="5" t="s">
        <v>1018</v>
      </c>
      <c r="C478" s="5" t="s">
        <v>995</v>
      </c>
      <c r="D478" s="5" t="s">
        <v>135</v>
      </c>
      <c r="E478" s="7">
        <v>3280</v>
      </c>
      <c r="F478" s="12"/>
      <c r="G478" s="13">
        <v>5390</v>
      </c>
      <c r="H478" s="6"/>
      <c r="I478" s="6"/>
      <c r="J478" s="6"/>
      <c r="K478" s="6"/>
      <c r="L478" s="6"/>
      <c r="M478" s="13">
        <v>37590</v>
      </c>
      <c r="N478" s="13">
        <v>-33450</v>
      </c>
      <c r="O478" s="6"/>
    </row>
    <row r="479" spans="1:15" x14ac:dyDescent="0.25">
      <c r="A479" s="4" t="s">
        <v>1371</v>
      </c>
      <c r="B479" s="5" t="s">
        <v>1018</v>
      </c>
      <c r="C479" s="5" t="s">
        <v>995</v>
      </c>
      <c r="D479" s="5" t="s">
        <v>133</v>
      </c>
      <c r="E479" s="6"/>
      <c r="F479" s="6"/>
      <c r="G479" s="13">
        <v>4180</v>
      </c>
      <c r="H479" s="12"/>
      <c r="I479" s="12"/>
      <c r="J479" s="6"/>
      <c r="K479" s="6"/>
      <c r="L479" s="6"/>
      <c r="M479" s="13">
        <v>6340</v>
      </c>
      <c r="N479" s="7">
        <v>-7260</v>
      </c>
      <c r="O479" s="6"/>
    </row>
    <row r="480" spans="1:15" x14ac:dyDescent="0.25">
      <c r="A480" s="4" t="s">
        <v>1281</v>
      </c>
      <c r="B480" s="5" t="s">
        <v>1018</v>
      </c>
      <c r="C480" s="5" t="s">
        <v>996</v>
      </c>
      <c r="D480" s="5" t="s">
        <v>67</v>
      </c>
      <c r="E480" s="13">
        <v>206630</v>
      </c>
      <c r="F480" s="13">
        <v>100</v>
      </c>
      <c r="G480" s="13">
        <v>35880</v>
      </c>
      <c r="H480" s="13">
        <v>15620</v>
      </c>
      <c r="I480" s="13">
        <v>-3890</v>
      </c>
      <c r="J480" s="6"/>
      <c r="K480" s="6"/>
      <c r="L480" s="6"/>
      <c r="M480" s="13">
        <v>16810</v>
      </c>
      <c r="N480" s="7">
        <v>-271250</v>
      </c>
      <c r="O480" s="6"/>
    </row>
    <row r="481" spans="1:15" x14ac:dyDescent="0.25">
      <c r="A481" s="4" t="s">
        <v>3875</v>
      </c>
      <c r="B481" s="5" t="s">
        <v>1018</v>
      </c>
      <c r="C481" s="5" t="s">
        <v>996</v>
      </c>
      <c r="D481" s="5" t="s">
        <v>70</v>
      </c>
      <c r="E481" s="13">
        <v>44560</v>
      </c>
      <c r="F481" s="6"/>
      <c r="G481" s="13">
        <v>29180</v>
      </c>
      <c r="H481" s="6"/>
      <c r="I481" s="6"/>
      <c r="J481" s="6"/>
      <c r="K481" s="6"/>
      <c r="L481" s="6"/>
      <c r="M481" s="6"/>
      <c r="N481" s="12"/>
      <c r="O481" s="6"/>
    </row>
    <row r="482" spans="1:15" x14ac:dyDescent="0.25">
      <c r="A482" s="4" t="s">
        <v>1280</v>
      </c>
      <c r="B482" s="5" t="s">
        <v>1018</v>
      </c>
      <c r="C482" s="5" t="s">
        <v>996</v>
      </c>
      <c r="D482" s="5" t="s">
        <v>64</v>
      </c>
      <c r="E482" s="13">
        <v>173140</v>
      </c>
      <c r="F482" s="6"/>
      <c r="G482" s="13">
        <v>200</v>
      </c>
      <c r="H482" s="13">
        <v>340</v>
      </c>
      <c r="I482" s="13">
        <v>8171</v>
      </c>
      <c r="J482" s="13">
        <v>-371600</v>
      </c>
      <c r="K482" s="6"/>
      <c r="L482" s="6"/>
      <c r="M482" s="6"/>
      <c r="N482" s="12"/>
      <c r="O482" s="6"/>
    </row>
    <row r="483" spans="1:15" x14ac:dyDescent="0.25">
      <c r="A483" s="4" t="s">
        <v>1282</v>
      </c>
      <c r="B483" s="5" t="s">
        <v>1018</v>
      </c>
      <c r="C483" s="5" t="s">
        <v>996</v>
      </c>
      <c r="D483" s="5" t="s">
        <v>68</v>
      </c>
      <c r="E483" s="13">
        <v>291590</v>
      </c>
      <c r="F483" s="6"/>
      <c r="G483" s="13">
        <v>151170</v>
      </c>
      <c r="H483" s="7">
        <v>790</v>
      </c>
      <c r="I483" s="13">
        <v>-108200</v>
      </c>
      <c r="J483" s="6"/>
      <c r="K483" s="6"/>
      <c r="L483" s="6"/>
      <c r="M483" s="13">
        <v>121680</v>
      </c>
      <c r="N483" s="7">
        <v>-963370</v>
      </c>
      <c r="O483" s="6"/>
    </row>
    <row r="484" spans="1:15" x14ac:dyDescent="0.25">
      <c r="A484" s="4" t="s">
        <v>2957</v>
      </c>
      <c r="B484" s="5" t="s">
        <v>1018</v>
      </c>
      <c r="C484" s="5" t="s">
        <v>996</v>
      </c>
      <c r="D484" s="5" t="s">
        <v>65</v>
      </c>
      <c r="E484" s="7">
        <v>132370</v>
      </c>
      <c r="F484" s="7">
        <v>-120</v>
      </c>
      <c r="G484" s="6"/>
      <c r="H484" s="7">
        <v>300</v>
      </c>
      <c r="I484" s="7">
        <v>-1720</v>
      </c>
      <c r="J484" s="6"/>
      <c r="K484" s="6"/>
      <c r="L484" s="6"/>
      <c r="M484" s="6"/>
      <c r="N484" s="12"/>
      <c r="O484" s="6"/>
    </row>
    <row r="485" spans="1:15" x14ac:dyDescent="0.25">
      <c r="A485" s="4" t="s">
        <v>3134</v>
      </c>
      <c r="B485" s="5" t="s">
        <v>1018</v>
      </c>
      <c r="C485" s="5" t="s">
        <v>996</v>
      </c>
      <c r="D485" s="5" t="s">
        <v>74</v>
      </c>
      <c r="E485" s="6"/>
      <c r="F485" s="6"/>
      <c r="G485" s="13">
        <v>31790</v>
      </c>
      <c r="H485" s="6"/>
      <c r="I485" s="12"/>
      <c r="J485" s="6"/>
      <c r="K485" s="6"/>
      <c r="L485" s="6"/>
      <c r="M485" s="13">
        <v>39360</v>
      </c>
      <c r="N485" s="12"/>
      <c r="O485" s="6"/>
    </row>
    <row r="486" spans="1:15" x14ac:dyDescent="0.25">
      <c r="A486" s="4" t="s">
        <v>3999</v>
      </c>
      <c r="B486" s="5" t="s">
        <v>1018</v>
      </c>
      <c r="C486" s="5" t="s">
        <v>996</v>
      </c>
      <c r="D486" s="5" t="s">
        <v>75</v>
      </c>
      <c r="E486" s="7">
        <v>15750</v>
      </c>
      <c r="F486" s="6"/>
      <c r="G486" s="13">
        <v>7060</v>
      </c>
      <c r="H486" s="13">
        <v>10</v>
      </c>
      <c r="I486" s="7">
        <v>9540</v>
      </c>
      <c r="J486" s="6"/>
      <c r="K486" s="6"/>
      <c r="L486" s="6"/>
      <c r="M486" s="13">
        <v>216750</v>
      </c>
      <c r="N486" s="13">
        <v>-33380</v>
      </c>
      <c r="O486" s="6"/>
    </row>
    <row r="487" spans="1:15" x14ac:dyDescent="0.25">
      <c r="A487" s="4" t="s">
        <v>4774</v>
      </c>
      <c r="B487" s="5" t="s">
        <v>1018</v>
      </c>
      <c r="C487" s="5" t="s">
        <v>986</v>
      </c>
      <c r="D487" s="5" t="s">
        <v>876</v>
      </c>
      <c r="E487" s="12"/>
      <c r="F487" s="12"/>
      <c r="G487" s="13">
        <v>4790</v>
      </c>
      <c r="H487" s="6"/>
      <c r="I487" s="7">
        <v>2030</v>
      </c>
      <c r="J487" s="6"/>
      <c r="K487" s="6"/>
      <c r="L487" s="6"/>
      <c r="M487" s="13">
        <v>6600</v>
      </c>
      <c r="N487" s="13">
        <v>-20410</v>
      </c>
      <c r="O487" s="6"/>
    </row>
    <row r="488" spans="1:15" x14ac:dyDescent="0.25">
      <c r="A488" s="4" t="s">
        <v>4769</v>
      </c>
      <c r="B488" s="5" t="s">
        <v>1018</v>
      </c>
      <c r="C488" s="5" t="s">
        <v>986</v>
      </c>
      <c r="D488" s="5" t="s">
        <v>680</v>
      </c>
      <c r="E488" s="13">
        <v>677100</v>
      </c>
      <c r="F488" s="6"/>
      <c r="G488" s="13">
        <v>61360</v>
      </c>
      <c r="H488" s="7">
        <v>181660</v>
      </c>
      <c r="I488" s="13">
        <v>17240</v>
      </c>
      <c r="J488" s="6"/>
      <c r="K488" s="6"/>
      <c r="L488" s="6"/>
      <c r="M488" s="13">
        <v>95860</v>
      </c>
      <c r="N488" s="7">
        <v>-28920</v>
      </c>
      <c r="O488" s="6"/>
    </row>
    <row r="489" spans="1:15" x14ac:dyDescent="0.25">
      <c r="A489" s="4" t="s">
        <v>4811</v>
      </c>
      <c r="B489" s="5" t="s">
        <v>1018</v>
      </c>
      <c r="C489" s="5" t="s">
        <v>986</v>
      </c>
      <c r="D489" s="5" t="s">
        <v>886</v>
      </c>
      <c r="E489" s="6"/>
      <c r="F489" s="6"/>
      <c r="G489" s="13">
        <v>81270</v>
      </c>
      <c r="H489" s="12"/>
      <c r="I489" s="12"/>
      <c r="J489" s="6"/>
      <c r="K489" s="6"/>
      <c r="L489" s="6"/>
      <c r="M489" s="13">
        <v>16110</v>
      </c>
      <c r="N489" s="13">
        <v>-76540</v>
      </c>
      <c r="O489" s="6"/>
    </row>
    <row r="490" spans="1:15" x14ac:dyDescent="0.25">
      <c r="A490" s="4" t="s">
        <v>2039</v>
      </c>
      <c r="B490" s="5" t="s">
        <v>1018</v>
      </c>
      <c r="C490" s="5" t="s">
        <v>986</v>
      </c>
      <c r="D490" s="5" t="s">
        <v>885</v>
      </c>
      <c r="E490" s="7">
        <v>322730</v>
      </c>
      <c r="F490" s="12"/>
      <c r="G490" s="13">
        <v>940</v>
      </c>
      <c r="H490" s="7">
        <v>33720</v>
      </c>
      <c r="I490" s="7">
        <v>46300</v>
      </c>
      <c r="J490" s="13">
        <v>-27610</v>
      </c>
      <c r="K490" s="6"/>
      <c r="L490" s="6"/>
      <c r="M490" s="12"/>
      <c r="N490" s="7">
        <v>-33970</v>
      </c>
      <c r="O490" s="6"/>
    </row>
    <row r="491" spans="1:15" x14ac:dyDescent="0.25">
      <c r="A491" s="4" t="s">
        <v>4640</v>
      </c>
      <c r="B491" s="5" t="s">
        <v>1018</v>
      </c>
      <c r="C491" s="5" t="s">
        <v>986</v>
      </c>
      <c r="D491" s="5" t="s">
        <v>883</v>
      </c>
      <c r="E491" s="7">
        <v>163870</v>
      </c>
      <c r="F491" s="6"/>
      <c r="G491" s="13">
        <v>18280</v>
      </c>
      <c r="H491" s="13">
        <v>27710</v>
      </c>
      <c r="I491" s="13">
        <v>13070</v>
      </c>
      <c r="J491" s="6"/>
      <c r="K491" s="6"/>
      <c r="L491" s="6"/>
      <c r="M491" s="6"/>
      <c r="N491" s="13">
        <v>-35280</v>
      </c>
      <c r="O491" s="6"/>
    </row>
    <row r="492" spans="1:15" x14ac:dyDescent="0.25">
      <c r="A492" s="4" t="s">
        <v>4770</v>
      </c>
      <c r="B492" s="5" t="s">
        <v>1018</v>
      </c>
      <c r="C492" s="5" t="s">
        <v>986</v>
      </c>
      <c r="D492" s="5" t="s">
        <v>872</v>
      </c>
      <c r="E492" s="7">
        <v>515120</v>
      </c>
      <c r="F492" s="6"/>
      <c r="G492" s="13">
        <v>3370</v>
      </c>
      <c r="H492" s="7">
        <v>124430</v>
      </c>
      <c r="I492" s="7">
        <v>11410</v>
      </c>
      <c r="J492" s="6"/>
      <c r="K492" s="6"/>
      <c r="L492" s="6"/>
      <c r="M492" s="13">
        <v>166260</v>
      </c>
      <c r="N492" s="7">
        <v>-43900</v>
      </c>
      <c r="O492" s="6"/>
    </row>
    <row r="493" spans="1:15" x14ac:dyDescent="0.25">
      <c r="A493" s="4" t="s">
        <v>4785</v>
      </c>
      <c r="B493" s="5" t="s">
        <v>1018</v>
      </c>
      <c r="C493" s="5" t="s">
        <v>986</v>
      </c>
      <c r="D493" s="5" t="s">
        <v>16</v>
      </c>
      <c r="E493" s="7">
        <v>13710</v>
      </c>
      <c r="F493" s="6"/>
      <c r="G493" s="13">
        <v>7500</v>
      </c>
      <c r="H493" s="7">
        <v>300</v>
      </c>
      <c r="I493" s="7">
        <v>1540</v>
      </c>
      <c r="J493" s="6"/>
      <c r="K493" s="6"/>
      <c r="L493" s="6"/>
      <c r="M493" s="13">
        <v>13530</v>
      </c>
      <c r="N493" s="7">
        <v>-13320</v>
      </c>
      <c r="O493" s="6"/>
    </row>
    <row r="494" spans="1:15" x14ac:dyDescent="0.25">
      <c r="A494" s="4" t="s">
        <v>4777</v>
      </c>
      <c r="B494" s="5" t="s">
        <v>1018</v>
      </c>
      <c r="C494" s="5" t="s">
        <v>986</v>
      </c>
      <c r="D494" s="5" t="s">
        <v>880</v>
      </c>
      <c r="E494" s="13">
        <v>73960</v>
      </c>
      <c r="F494" s="6"/>
      <c r="G494" s="13">
        <v>1500</v>
      </c>
      <c r="H494" s="13">
        <v>163170</v>
      </c>
      <c r="I494" s="7">
        <v>50</v>
      </c>
      <c r="J494" s="6"/>
      <c r="K494" s="6"/>
      <c r="L494" s="6"/>
      <c r="M494" s="6"/>
      <c r="N494" s="6"/>
      <c r="O494" s="6"/>
    </row>
    <row r="495" spans="1:15" x14ac:dyDescent="0.25">
      <c r="A495" s="4" t="s">
        <v>4768</v>
      </c>
      <c r="B495" s="5" t="s">
        <v>1018</v>
      </c>
      <c r="C495" s="5" t="s">
        <v>986</v>
      </c>
      <c r="D495" s="5" t="s">
        <v>871</v>
      </c>
      <c r="E495" s="7">
        <v>699470</v>
      </c>
      <c r="F495" s="6"/>
      <c r="G495" s="13">
        <v>18670</v>
      </c>
      <c r="H495" s="7">
        <v>168150</v>
      </c>
      <c r="I495" s="7">
        <v>31630</v>
      </c>
      <c r="J495" s="6"/>
      <c r="K495" s="6"/>
      <c r="L495" s="6"/>
      <c r="M495" s="13">
        <v>218900</v>
      </c>
      <c r="N495" s="7">
        <v>-46720</v>
      </c>
      <c r="O495" s="6"/>
    </row>
    <row r="496" spans="1:15" x14ac:dyDescent="0.25">
      <c r="A496" s="4" t="s">
        <v>4772</v>
      </c>
      <c r="B496" s="5" t="s">
        <v>1018</v>
      </c>
      <c r="C496" s="5" t="s">
        <v>986</v>
      </c>
      <c r="D496" s="5" t="s">
        <v>874</v>
      </c>
      <c r="E496" s="13">
        <v>47820</v>
      </c>
      <c r="F496" s="6"/>
      <c r="G496" s="13">
        <v>470</v>
      </c>
      <c r="H496" s="13">
        <v>19870</v>
      </c>
      <c r="I496" s="7">
        <v>32710</v>
      </c>
      <c r="J496" s="6"/>
      <c r="K496" s="6"/>
      <c r="L496" s="6"/>
      <c r="M496" s="6"/>
      <c r="N496" s="7">
        <v>-5450</v>
      </c>
      <c r="O496" s="6"/>
    </row>
    <row r="497" spans="1:15" x14ac:dyDescent="0.25">
      <c r="A497" s="4" t="s">
        <v>4773</v>
      </c>
      <c r="B497" s="5" t="s">
        <v>1018</v>
      </c>
      <c r="C497" s="5" t="s">
        <v>986</v>
      </c>
      <c r="D497" s="5" t="s">
        <v>875</v>
      </c>
      <c r="E497" s="7">
        <v>153770</v>
      </c>
      <c r="F497" s="6"/>
      <c r="G497" s="7">
        <v>39940</v>
      </c>
      <c r="H497" s="7">
        <v>100</v>
      </c>
      <c r="I497" s="7">
        <v>34300</v>
      </c>
      <c r="J497" s="6"/>
      <c r="K497" s="6"/>
      <c r="L497" s="6"/>
      <c r="M497" s="13">
        <v>64770</v>
      </c>
      <c r="N497" s="13">
        <v>-55320</v>
      </c>
      <c r="O497" s="6"/>
    </row>
    <row r="498" spans="1:15" x14ac:dyDescent="0.25">
      <c r="A498" s="4" t="s">
        <v>4784</v>
      </c>
      <c r="B498" s="5" t="s">
        <v>1018</v>
      </c>
      <c r="C498" s="5" t="s">
        <v>986</v>
      </c>
      <c r="D498" s="5" t="s">
        <v>15</v>
      </c>
      <c r="E498" s="12"/>
      <c r="F498" s="6"/>
      <c r="G498" s="13">
        <v>4480</v>
      </c>
      <c r="H498" s="12"/>
      <c r="I498" s="7">
        <v>18200</v>
      </c>
      <c r="J498" s="12"/>
      <c r="K498" s="6"/>
      <c r="L498" s="6"/>
      <c r="M498" s="13">
        <v>9350</v>
      </c>
      <c r="N498" s="13">
        <v>-16190</v>
      </c>
      <c r="O498" s="6"/>
    </row>
    <row r="499" spans="1:15" x14ac:dyDescent="0.25">
      <c r="A499" s="4" t="s">
        <v>4766</v>
      </c>
      <c r="B499" s="5" t="s">
        <v>1018</v>
      </c>
      <c r="C499" s="5" t="s">
        <v>986</v>
      </c>
      <c r="D499" s="5" t="s">
        <v>869</v>
      </c>
      <c r="E499" s="7">
        <v>28450</v>
      </c>
      <c r="F499" s="6"/>
      <c r="G499" s="6"/>
      <c r="H499" s="7">
        <v>4190</v>
      </c>
      <c r="I499" s="7">
        <v>51500</v>
      </c>
      <c r="J499" s="6"/>
      <c r="K499" s="6"/>
      <c r="L499" s="6"/>
      <c r="M499" s="12"/>
      <c r="N499" s="7">
        <v>-126190</v>
      </c>
      <c r="O499" s="6"/>
    </row>
    <row r="500" spans="1:15" x14ac:dyDescent="0.25">
      <c r="A500" s="4" t="s">
        <v>2038</v>
      </c>
      <c r="B500" s="5" t="s">
        <v>1018</v>
      </c>
      <c r="C500" s="5" t="s">
        <v>986</v>
      </c>
      <c r="D500" s="5" t="s">
        <v>877</v>
      </c>
      <c r="E500" s="7">
        <v>61570</v>
      </c>
      <c r="F500" s="6"/>
      <c r="G500" s="12"/>
      <c r="H500" s="7">
        <v>13480</v>
      </c>
      <c r="I500" s="7">
        <v>35860</v>
      </c>
      <c r="J500" s="6"/>
      <c r="K500" s="6"/>
      <c r="L500" s="6"/>
      <c r="M500" s="13">
        <v>38070</v>
      </c>
      <c r="N500" s="13">
        <v>-1800</v>
      </c>
      <c r="O500" s="6"/>
    </row>
    <row r="501" spans="1:15" x14ac:dyDescent="0.25">
      <c r="A501" s="4" t="s">
        <v>4642</v>
      </c>
      <c r="B501" s="5" t="s">
        <v>1018</v>
      </c>
      <c r="C501" s="5" t="s">
        <v>986</v>
      </c>
      <c r="D501" s="5" t="s">
        <v>208</v>
      </c>
      <c r="E501" s="12"/>
      <c r="F501" s="6"/>
      <c r="G501" s="6"/>
      <c r="H501" s="12"/>
      <c r="I501" s="7">
        <v>320280</v>
      </c>
      <c r="J501" s="12"/>
      <c r="K501" s="6"/>
      <c r="L501" s="6"/>
      <c r="M501" s="6"/>
      <c r="N501" s="6"/>
      <c r="O501" s="6"/>
    </row>
    <row r="502" spans="1:15" x14ac:dyDescent="0.25">
      <c r="A502" s="4" t="s">
        <v>4639</v>
      </c>
      <c r="B502" s="5" t="s">
        <v>1018</v>
      </c>
      <c r="C502" s="5" t="s">
        <v>986</v>
      </c>
      <c r="D502" s="5" t="s">
        <v>882</v>
      </c>
      <c r="E502" s="13">
        <v>138670</v>
      </c>
      <c r="F502" s="6"/>
      <c r="G502" s="13">
        <v>32450</v>
      </c>
      <c r="H502" s="13">
        <v>2170</v>
      </c>
      <c r="I502" s="13">
        <v>13770</v>
      </c>
      <c r="J502" s="12"/>
      <c r="K502" s="6"/>
      <c r="L502" s="6"/>
      <c r="M502" s="13">
        <v>35880</v>
      </c>
      <c r="N502" s="13">
        <v>-47460</v>
      </c>
      <c r="O502" s="6"/>
    </row>
    <row r="503" spans="1:15" x14ac:dyDescent="0.25">
      <c r="A503" s="4" t="s">
        <v>4779</v>
      </c>
      <c r="B503" s="5" t="s">
        <v>1018</v>
      </c>
      <c r="C503" s="5" t="s">
        <v>986</v>
      </c>
      <c r="D503" s="5" t="s">
        <v>881</v>
      </c>
      <c r="E503" s="7">
        <v>27610</v>
      </c>
      <c r="F503" s="12"/>
      <c r="G503" s="6"/>
      <c r="H503" s="7">
        <v>1700</v>
      </c>
      <c r="I503" s="7">
        <v>1620</v>
      </c>
      <c r="J503" s="6"/>
      <c r="K503" s="6"/>
      <c r="L503" s="6"/>
      <c r="M503" s="6"/>
      <c r="N503" s="12"/>
      <c r="O503" s="6"/>
    </row>
    <row r="504" spans="1:15" x14ac:dyDescent="0.25">
      <c r="A504" s="4" t="s">
        <v>4641</v>
      </c>
      <c r="B504" s="5" t="s">
        <v>1018</v>
      </c>
      <c r="C504" s="5" t="s">
        <v>986</v>
      </c>
      <c r="D504" s="5" t="s">
        <v>884</v>
      </c>
      <c r="E504" s="7">
        <v>8040</v>
      </c>
      <c r="F504" s="12"/>
      <c r="G504" s="6"/>
      <c r="H504" s="7">
        <v>960</v>
      </c>
      <c r="I504" s="7">
        <v>560</v>
      </c>
      <c r="J504" s="6"/>
      <c r="K504" s="6"/>
      <c r="L504" s="6"/>
      <c r="M504" s="6"/>
      <c r="N504" s="12"/>
      <c r="O504" s="6"/>
    </row>
    <row r="505" spans="1:15" x14ac:dyDescent="0.25">
      <c r="A505" s="4" t="s">
        <v>4767</v>
      </c>
      <c r="B505" s="5" t="s">
        <v>1018</v>
      </c>
      <c r="C505" s="5" t="s">
        <v>986</v>
      </c>
      <c r="D505" s="5" t="s">
        <v>870</v>
      </c>
      <c r="E505" s="13">
        <v>298760</v>
      </c>
      <c r="F505" s="13">
        <v>9300</v>
      </c>
      <c r="G505" s="7">
        <v>-10</v>
      </c>
      <c r="H505" s="13">
        <v>3100</v>
      </c>
      <c r="I505" s="13">
        <v>81400</v>
      </c>
      <c r="J505" s="6"/>
      <c r="K505" s="6"/>
      <c r="L505" s="6"/>
      <c r="M505" s="6"/>
      <c r="N505" s="7">
        <v>-70190</v>
      </c>
      <c r="O505" s="6"/>
    </row>
    <row r="506" spans="1:15" x14ac:dyDescent="0.25">
      <c r="A506" s="4" t="s">
        <v>4771</v>
      </c>
      <c r="B506" s="5" t="s">
        <v>1018</v>
      </c>
      <c r="C506" s="5" t="s">
        <v>986</v>
      </c>
      <c r="D506" s="5" t="s">
        <v>873</v>
      </c>
      <c r="E506" s="7">
        <v>627270</v>
      </c>
      <c r="F506" s="12"/>
      <c r="G506" s="13">
        <v>10520</v>
      </c>
      <c r="H506" s="7">
        <v>159930</v>
      </c>
      <c r="I506" s="7">
        <v>31940</v>
      </c>
      <c r="J506" s="6"/>
      <c r="K506" s="6"/>
      <c r="L506" s="6"/>
      <c r="M506" s="13">
        <v>184920</v>
      </c>
      <c r="N506" s="7">
        <v>-50130</v>
      </c>
      <c r="O506" s="6"/>
    </row>
    <row r="507" spans="1:15" x14ac:dyDescent="0.25">
      <c r="A507" s="4" t="s">
        <v>4775</v>
      </c>
      <c r="B507" s="5" t="s">
        <v>1018</v>
      </c>
      <c r="C507" s="5" t="s">
        <v>986</v>
      </c>
      <c r="D507" s="5" t="s">
        <v>878</v>
      </c>
      <c r="E507" s="12"/>
      <c r="F507" s="6"/>
      <c r="G507" s="6"/>
      <c r="H507" s="6"/>
      <c r="I507" s="13">
        <v>250020</v>
      </c>
      <c r="J507" s="6"/>
      <c r="K507" s="6"/>
      <c r="L507" s="6"/>
      <c r="M507" s="6"/>
      <c r="N507" s="6"/>
      <c r="O507" s="6"/>
    </row>
    <row r="508" spans="1:15" x14ac:dyDescent="0.25">
      <c r="A508" s="4" t="s">
        <v>3129</v>
      </c>
      <c r="B508" s="5" t="s">
        <v>1018</v>
      </c>
      <c r="C508" s="5" t="s">
        <v>997</v>
      </c>
      <c r="D508" s="5" t="s">
        <v>31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6"/>
      <c r="K508" s="6"/>
      <c r="L508" s="6"/>
      <c r="M508" s="6"/>
      <c r="N508" s="7">
        <v>0</v>
      </c>
      <c r="O508" s="6"/>
    </row>
    <row r="509" spans="1:15" x14ac:dyDescent="0.25">
      <c r="A509" s="4" t="s">
        <v>1227</v>
      </c>
      <c r="B509" s="5" t="s">
        <v>1018</v>
      </c>
      <c r="C509" s="5" t="s">
        <v>997</v>
      </c>
      <c r="D509" s="5" t="s">
        <v>18</v>
      </c>
      <c r="E509" s="12"/>
      <c r="F509" s="6"/>
      <c r="G509" s="6"/>
      <c r="H509" s="6"/>
      <c r="I509" s="13">
        <v>0</v>
      </c>
      <c r="J509" s="6"/>
      <c r="K509" s="6"/>
      <c r="L509" s="6"/>
      <c r="M509" s="6"/>
      <c r="N509" s="6"/>
      <c r="O509" s="6"/>
    </row>
    <row r="510" spans="1:15" x14ac:dyDescent="0.25">
      <c r="A510" s="4" t="s">
        <v>1230</v>
      </c>
      <c r="B510" s="5" t="s">
        <v>1018</v>
      </c>
      <c r="C510" s="5" t="s">
        <v>997</v>
      </c>
      <c r="D510" s="5" t="s">
        <v>20</v>
      </c>
      <c r="E510" s="12"/>
      <c r="F510" s="12"/>
      <c r="G510" s="6"/>
      <c r="H510" s="12"/>
      <c r="I510" s="7">
        <v>0</v>
      </c>
      <c r="J510" s="6"/>
      <c r="K510" s="6"/>
      <c r="L510" s="6"/>
      <c r="M510" s="6"/>
      <c r="N510" s="12"/>
      <c r="O510" s="6"/>
    </row>
    <row r="511" spans="1:15" x14ac:dyDescent="0.25">
      <c r="A511" s="4" t="s">
        <v>1253</v>
      </c>
      <c r="B511" s="5" t="s">
        <v>1018</v>
      </c>
      <c r="C511" s="5" t="s">
        <v>997</v>
      </c>
      <c r="D511" s="5" t="s">
        <v>28</v>
      </c>
      <c r="E511" s="7">
        <v>352270</v>
      </c>
      <c r="F511" s="7">
        <v>1180</v>
      </c>
      <c r="G511" s="7">
        <v>17770</v>
      </c>
      <c r="H511" s="7">
        <v>6600</v>
      </c>
      <c r="I511" s="7">
        <v>47330</v>
      </c>
      <c r="J511" s="6"/>
      <c r="K511" s="6"/>
      <c r="L511" s="6"/>
      <c r="M511" s="6"/>
      <c r="N511" s="7">
        <v>-416420</v>
      </c>
      <c r="O511" s="6"/>
    </row>
    <row r="512" spans="1:15" x14ac:dyDescent="0.25">
      <c r="A512" s="4" t="s">
        <v>1256</v>
      </c>
      <c r="B512" s="5" t="s">
        <v>1018</v>
      </c>
      <c r="C512" s="5" t="s">
        <v>997</v>
      </c>
      <c r="D512" s="5" t="s">
        <v>36</v>
      </c>
      <c r="E512" s="7">
        <v>30570</v>
      </c>
      <c r="F512" s="13">
        <v>250</v>
      </c>
      <c r="G512" s="13">
        <v>5000</v>
      </c>
      <c r="H512" s="12"/>
      <c r="I512" s="7">
        <v>6660</v>
      </c>
      <c r="J512" s="6"/>
      <c r="K512" s="6"/>
      <c r="L512" s="6"/>
      <c r="M512" s="6"/>
      <c r="N512" s="13">
        <v>-43250</v>
      </c>
      <c r="O512" s="6"/>
    </row>
    <row r="513" spans="1:15" x14ac:dyDescent="0.25">
      <c r="A513" s="4" t="s">
        <v>4784</v>
      </c>
      <c r="B513" s="5" t="s">
        <v>1018</v>
      </c>
      <c r="C513" s="5" t="s">
        <v>997</v>
      </c>
      <c r="D513" s="5" t="s">
        <v>15</v>
      </c>
      <c r="E513" s="12"/>
      <c r="F513" s="6"/>
      <c r="G513" s="6"/>
      <c r="H513" s="12"/>
      <c r="I513" s="13">
        <v>0</v>
      </c>
      <c r="J513" s="6"/>
      <c r="K513" s="6"/>
      <c r="L513" s="6"/>
      <c r="M513" s="6"/>
      <c r="N513" s="6"/>
      <c r="O513" s="6"/>
    </row>
    <row r="514" spans="1:15" x14ac:dyDescent="0.25">
      <c r="A514" s="4" t="s">
        <v>3246</v>
      </c>
      <c r="B514" s="5" t="s">
        <v>1018</v>
      </c>
      <c r="C514" s="5" t="s">
        <v>997</v>
      </c>
      <c r="D514" s="5" t="s">
        <v>30</v>
      </c>
      <c r="E514" s="7">
        <v>0</v>
      </c>
      <c r="F514" s="6"/>
      <c r="G514" s="12"/>
      <c r="H514" s="12"/>
      <c r="I514" s="12"/>
      <c r="J514" s="6"/>
      <c r="K514" s="6"/>
      <c r="L514" s="6"/>
      <c r="M514" s="6"/>
      <c r="N514" s="12"/>
      <c r="O514" s="6"/>
    </row>
    <row r="515" spans="1:15" x14ac:dyDescent="0.25">
      <c r="A515" s="4" t="s">
        <v>1245</v>
      </c>
      <c r="B515" s="5" t="s">
        <v>1018</v>
      </c>
      <c r="C515" s="5" t="s">
        <v>997</v>
      </c>
      <c r="D515" s="5" t="s">
        <v>26</v>
      </c>
      <c r="E515" s="13">
        <v>173550</v>
      </c>
      <c r="F515" s="6"/>
      <c r="G515" s="7">
        <v>159960</v>
      </c>
      <c r="H515" s="13">
        <v>5500</v>
      </c>
      <c r="I515" s="7">
        <v>3200</v>
      </c>
      <c r="J515" s="6"/>
      <c r="K515" s="6"/>
      <c r="L515" s="6"/>
      <c r="M515" s="7">
        <v>416600</v>
      </c>
      <c r="N515" s="7">
        <v>-259440</v>
      </c>
      <c r="O515" s="6"/>
    </row>
    <row r="516" spans="1:15" x14ac:dyDescent="0.25">
      <c r="A516" s="4" t="s">
        <v>3251</v>
      </c>
      <c r="B516" s="5" t="s">
        <v>1018</v>
      </c>
      <c r="C516" s="5" t="s">
        <v>998</v>
      </c>
      <c r="D516" s="5" t="s">
        <v>889</v>
      </c>
      <c r="E516" s="7">
        <v>497330</v>
      </c>
      <c r="F516" s="12"/>
      <c r="G516" s="7">
        <v>278633</v>
      </c>
      <c r="H516" s="7">
        <v>1150</v>
      </c>
      <c r="I516" s="7">
        <v>71595</v>
      </c>
      <c r="J516" s="6"/>
      <c r="K516" s="6"/>
      <c r="L516" s="6"/>
      <c r="M516" s="7">
        <v>113020</v>
      </c>
      <c r="N516" s="7">
        <v>-1212300</v>
      </c>
      <c r="O516" s="6"/>
    </row>
    <row r="517" spans="1:15" x14ac:dyDescent="0.25">
      <c r="A517" s="4" t="s">
        <v>2047</v>
      </c>
      <c r="B517" s="5" t="s">
        <v>1018</v>
      </c>
      <c r="C517" s="5" t="s">
        <v>998</v>
      </c>
      <c r="D517" s="5" t="s">
        <v>899</v>
      </c>
      <c r="E517" s="7">
        <v>260432</v>
      </c>
      <c r="F517" s="12"/>
      <c r="G517" s="6"/>
      <c r="H517" s="13">
        <v>3398</v>
      </c>
      <c r="I517" s="7">
        <v>-97287</v>
      </c>
      <c r="J517" s="6"/>
      <c r="K517" s="6"/>
      <c r="L517" s="6"/>
      <c r="M517" s="6"/>
      <c r="N517" s="7">
        <v>-2330</v>
      </c>
      <c r="O517" s="6"/>
    </row>
    <row r="518" spans="1:15" x14ac:dyDescent="0.25">
      <c r="A518" s="4" t="s">
        <v>2042</v>
      </c>
      <c r="B518" s="5" t="s">
        <v>1018</v>
      </c>
      <c r="C518" s="5" t="s">
        <v>998</v>
      </c>
      <c r="D518" s="5" t="s">
        <v>894</v>
      </c>
      <c r="E518" s="12"/>
      <c r="F518" s="12"/>
      <c r="G518" s="7">
        <v>12160</v>
      </c>
      <c r="H518" s="12"/>
      <c r="I518" s="12"/>
      <c r="J518" s="6"/>
      <c r="K518" s="6"/>
      <c r="L518" s="6"/>
      <c r="M518" s="6"/>
      <c r="N518" s="6"/>
      <c r="O518" s="6"/>
    </row>
    <row r="519" spans="1:15" x14ac:dyDescent="0.25">
      <c r="A519" s="4" t="s">
        <v>2040</v>
      </c>
      <c r="B519" s="5" t="s">
        <v>1018</v>
      </c>
      <c r="C519" s="5" t="s">
        <v>998</v>
      </c>
      <c r="D519" s="5" t="s">
        <v>893</v>
      </c>
      <c r="E519" s="13">
        <v>582410</v>
      </c>
      <c r="F519" s="6"/>
      <c r="G519" s="7">
        <v>252735</v>
      </c>
      <c r="H519" s="7">
        <v>1150</v>
      </c>
      <c r="I519" s="7">
        <v>65635</v>
      </c>
      <c r="J519" s="6"/>
      <c r="K519" s="6"/>
      <c r="L519" s="6"/>
      <c r="M519" s="13">
        <v>467120</v>
      </c>
      <c r="N519" s="13">
        <v>-841269</v>
      </c>
      <c r="O519" s="6"/>
    </row>
    <row r="520" spans="1:15" x14ac:dyDescent="0.25">
      <c r="A520" s="4" t="s">
        <v>2045</v>
      </c>
      <c r="B520" s="5" t="s">
        <v>1018</v>
      </c>
      <c r="C520" s="5" t="s">
        <v>998</v>
      </c>
      <c r="D520" s="5" t="s">
        <v>897</v>
      </c>
      <c r="E520" s="7">
        <v>436860</v>
      </c>
      <c r="F520" s="12"/>
      <c r="G520" s="7">
        <v>178160</v>
      </c>
      <c r="H520" s="7">
        <v>1150</v>
      </c>
      <c r="I520" s="7">
        <v>88206</v>
      </c>
      <c r="J520" s="13">
        <v>500</v>
      </c>
      <c r="K520" s="6"/>
      <c r="L520" s="6"/>
      <c r="M520" s="13">
        <v>193320</v>
      </c>
      <c r="N520" s="13">
        <v>-711030</v>
      </c>
      <c r="O520" s="6"/>
    </row>
    <row r="521" spans="1:15" x14ac:dyDescent="0.25">
      <c r="A521" s="4" t="s">
        <v>2043</v>
      </c>
      <c r="B521" s="5" t="s">
        <v>1018</v>
      </c>
      <c r="C521" s="5" t="s">
        <v>998</v>
      </c>
      <c r="D521" s="5" t="s">
        <v>895</v>
      </c>
      <c r="E521" s="12"/>
      <c r="F521" s="6"/>
      <c r="G521" s="13">
        <v>1000</v>
      </c>
      <c r="H521" s="6"/>
      <c r="I521" s="12"/>
      <c r="J521" s="6"/>
      <c r="K521" s="6"/>
      <c r="L521" s="6"/>
      <c r="M521" s="6"/>
      <c r="N521" s="6"/>
      <c r="O521" s="6"/>
    </row>
    <row r="522" spans="1:15" x14ac:dyDescent="0.25">
      <c r="A522" s="4" t="s">
        <v>3332</v>
      </c>
      <c r="B522" s="5" t="s">
        <v>1018</v>
      </c>
      <c r="C522" s="5" t="s">
        <v>998</v>
      </c>
      <c r="D522" s="5" t="s">
        <v>890</v>
      </c>
      <c r="E522" s="7">
        <v>442230</v>
      </c>
      <c r="F522" s="12"/>
      <c r="G522" s="13">
        <v>240000</v>
      </c>
      <c r="H522" s="13">
        <v>1200</v>
      </c>
      <c r="I522" s="7">
        <v>72450</v>
      </c>
      <c r="J522" s="6"/>
      <c r="K522" s="6"/>
      <c r="L522" s="6"/>
      <c r="M522" s="13">
        <v>108610</v>
      </c>
      <c r="N522" s="13">
        <v>-893986</v>
      </c>
      <c r="O522" s="6"/>
    </row>
    <row r="523" spans="1:15" x14ac:dyDescent="0.25">
      <c r="A523" s="4" t="s">
        <v>3300</v>
      </c>
      <c r="B523" s="5" t="s">
        <v>1018</v>
      </c>
      <c r="C523" s="5" t="s">
        <v>998</v>
      </c>
      <c r="D523" s="5" t="s">
        <v>891</v>
      </c>
      <c r="E523" s="7">
        <v>343380</v>
      </c>
      <c r="F523" s="12"/>
      <c r="G523" s="7">
        <v>116901</v>
      </c>
      <c r="H523" s="7">
        <v>104572</v>
      </c>
      <c r="I523" s="7">
        <v>3290</v>
      </c>
      <c r="J523" s="6"/>
      <c r="K523" s="6"/>
      <c r="L523" s="6"/>
      <c r="M523" s="6"/>
      <c r="N523" s="7">
        <v>-404730</v>
      </c>
      <c r="O523" s="6"/>
    </row>
    <row r="524" spans="1:15" x14ac:dyDescent="0.25">
      <c r="A524" s="4" t="s">
        <v>2044</v>
      </c>
      <c r="B524" s="5" t="s">
        <v>1018</v>
      </c>
      <c r="C524" s="5" t="s">
        <v>998</v>
      </c>
      <c r="D524" s="5" t="s">
        <v>896</v>
      </c>
      <c r="E524" s="7">
        <v>508890</v>
      </c>
      <c r="F524" s="6"/>
      <c r="G524" s="13">
        <v>241550</v>
      </c>
      <c r="H524" s="13">
        <v>1150</v>
      </c>
      <c r="I524" s="13">
        <v>63001</v>
      </c>
      <c r="J524" s="6"/>
      <c r="K524" s="6"/>
      <c r="L524" s="6"/>
      <c r="M524" s="13">
        <v>94220</v>
      </c>
      <c r="N524" s="13">
        <v>-756826</v>
      </c>
      <c r="O524" s="6"/>
    </row>
    <row r="525" spans="1:15" x14ac:dyDescent="0.25">
      <c r="A525" s="4" t="s">
        <v>1147</v>
      </c>
      <c r="B525" s="5" t="s">
        <v>1017</v>
      </c>
      <c r="C525" s="5" t="s">
        <v>975</v>
      </c>
      <c r="D525" s="5" t="s">
        <v>210</v>
      </c>
      <c r="E525" s="7">
        <v>578740</v>
      </c>
      <c r="F525" s="12"/>
      <c r="G525" s="7">
        <v>15230</v>
      </c>
      <c r="H525" s="7">
        <v>19070</v>
      </c>
      <c r="I525" s="7">
        <v>30820</v>
      </c>
      <c r="J525" s="6"/>
      <c r="K525" s="6"/>
      <c r="L525" s="6"/>
      <c r="M525" s="6"/>
      <c r="N525" s="7">
        <v>-35960</v>
      </c>
      <c r="O525" s="6"/>
    </row>
    <row r="526" spans="1:15" x14ac:dyDescent="0.25">
      <c r="A526" s="4" t="s">
        <v>1397</v>
      </c>
      <c r="B526" s="5" t="s">
        <v>1017</v>
      </c>
      <c r="C526" s="5" t="s">
        <v>975</v>
      </c>
      <c r="D526" s="5" t="s">
        <v>212</v>
      </c>
      <c r="E526" s="12"/>
      <c r="F526" s="6"/>
      <c r="G526" s="7">
        <v>11660</v>
      </c>
      <c r="H526" s="12"/>
      <c r="I526" s="6"/>
      <c r="J526" s="6"/>
      <c r="K526" s="6"/>
      <c r="L526" s="6"/>
      <c r="M526" s="6"/>
      <c r="N526" s="12"/>
      <c r="O526" s="6"/>
    </row>
    <row r="527" spans="1:15" x14ac:dyDescent="0.25">
      <c r="A527" s="4" t="s">
        <v>1148</v>
      </c>
      <c r="B527" s="5" t="s">
        <v>1017</v>
      </c>
      <c r="C527" s="5" t="s">
        <v>975</v>
      </c>
      <c r="D527" s="5" t="s">
        <v>211</v>
      </c>
      <c r="E527" s="7">
        <v>99300</v>
      </c>
      <c r="F527" s="13">
        <v>730</v>
      </c>
      <c r="G527" s="7">
        <v>44130</v>
      </c>
      <c r="H527" s="7">
        <v>23770</v>
      </c>
      <c r="I527" s="7">
        <v>5350</v>
      </c>
      <c r="J527" s="6"/>
      <c r="K527" s="6"/>
      <c r="L527" s="6"/>
      <c r="M527" s="13">
        <v>568060</v>
      </c>
      <c r="N527" s="13">
        <v>-33000</v>
      </c>
      <c r="O527" s="6"/>
    </row>
    <row r="528" spans="1:15" x14ac:dyDescent="0.25">
      <c r="A528" s="4" t="s">
        <v>4883</v>
      </c>
      <c r="B528" s="5" t="s">
        <v>1017</v>
      </c>
      <c r="C528" s="5" t="s">
        <v>976</v>
      </c>
      <c r="D528" s="5" t="s">
        <v>358</v>
      </c>
      <c r="E528" s="12"/>
      <c r="F528" s="12"/>
      <c r="G528" s="13">
        <v>7880</v>
      </c>
      <c r="H528" s="6"/>
      <c r="I528" s="12"/>
      <c r="J528" s="6"/>
      <c r="K528" s="6"/>
      <c r="L528" s="6"/>
      <c r="M528" s="13">
        <v>140</v>
      </c>
      <c r="N528" s="6"/>
      <c r="O528" s="6"/>
    </row>
    <row r="529" spans="1:15" x14ac:dyDescent="0.25">
      <c r="A529" s="4" t="s">
        <v>3148</v>
      </c>
      <c r="B529" s="5" t="s">
        <v>1017</v>
      </c>
      <c r="C529" s="5" t="s">
        <v>976</v>
      </c>
      <c r="D529" s="5" t="s">
        <v>367</v>
      </c>
      <c r="E529" s="12"/>
      <c r="F529" s="6"/>
      <c r="G529" s="6"/>
      <c r="H529" s="6"/>
      <c r="I529" s="7">
        <v>-2120480</v>
      </c>
      <c r="J529" s="6"/>
      <c r="K529" s="6"/>
      <c r="L529" s="6"/>
      <c r="M529" s="6"/>
      <c r="N529" s="12"/>
      <c r="O529" s="6"/>
    </row>
    <row r="530" spans="1:15" x14ac:dyDescent="0.25">
      <c r="A530" s="4" t="s">
        <v>2376</v>
      </c>
      <c r="B530" s="5" t="s">
        <v>1017</v>
      </c>
      <c r="C530" s="5" t="s">
        <v>976</v>
      </c>
      <c r="D530" s="5" t="s">
        <v>356</v>
      </c>
      <c r="E530" s="13">
        <v>793640</v>
      </c>
      <c r="F530" s="6"/>
      <c r="G530" s="6"/>
      <c r="H530" s="13">
        <v>8110</v>
      </c>
      <c r="I530" s="6"/>
      <c r="J530" s="6"/>
      <c r="K530" s="6"/>
      <c r="L530" s="6"/>
      <c r="M530" s="6"/>
      <c r="N530" s="6"/>
      <c r="O530" s="12"/>
    </row>
    <row r="531" spans="1:15" x14ac:dyDescent="0.25">
      <c r="A531" s="4" t="s">
        <v>2373</v>
      </c>
      <c r="B531" s="5" t="s">
        <v>1017</v>
      </c>
      <c r="C531" s="5" t="s">
        <v>976</v>
      </c>
      <c r="D531" s="5" t="s">
        <v>353</v>
      </c>
      <c r="E531" s="7">
        <v>1687279</v>
      </c>
      <c r="F531" s="12"/>
      <c r="G531" s="13">
        <v>7000</v>
      </c>
      <c r="H531" s="7">
        <v>19970</v>
      </c>
      <c r="I531" s="7">
        <v>10500</v>
      </c>
      <c r="J531" s="6"/>
      <c r="K531" s="6"/>
      <c r="L531" s="6"/>
      <c r="M531" s="13">
        <v>3140</v>
      </c>
      <c r="N531" s="7">
        <v>-130853</v>
      </c>
      <c r="O531" s="6"/>
    </row>
    <row r="532" spans="1:15" x14ac:dyDescent="0.25">
      <c r="A532" s="4" t="s">
        <v>2374</v>
      </c>
      <c r="B532" s="5" t="s">
        <v>1017</v>
      </c>
      <c r="C532" s="5" t="s">
        <v>976</v>
      </c>
      <c r="D532" s="5" t="s">
        <v>354</v>
      </c>
      <c r="E532" s="7">
        <v>336750</v>
      </c>
      <c r="F532" s="6"/>
      <c r="G532" s="6"/>
      <c r="H532" s="13">
        <v>20</v>
      </c>
      <c r="I532" s="6"/>
      <c r="J532" s="6"/>
      <c r="K532" s="6"/>
      <c r="L532" s="6"/>
      <c r="M532" s="6"/>
      <c r="N532" s="6"/>
      <c r="O532" s="6"/>
    </row>
    <row r="533" spans="1:15" x14ac:dyDescent="0.25">
      <c r="A533" s="4" t="s">
        <v>4861</v>
      </c>
      <c r="B533" s="5" t="s">
        <v>1017</v>
      </c>
      <c r="C533" s="5" t="s">
        <v>976</v>
      </c>
      <c r="D533" s="5" t="s">
        <v>360</v>
      </c>
      <c r="E533" s="12"/>
      <c r="F533" s="12"/>
      <c r="G533" s="13">
        <v>187740</v>
      </c>
      <c r="H533" s="6"/>
      <c r="I533" s="7">
        <v>48460</v>
      </c>
      <c r="J533" s="6"/>
      <c r="K533" s="6"/>
      <c r="L533" s="6"/>
      <c r="M533" s="6"/>
      <c r="N533" s="6"/>
      <c r="O533" s="6"/>
    </row>
    <row r="534" spans="1:15" x14ac:dyDescent="0.25">
      <c r="A534" s="4" t="s">
        <v>4884</v>
      </c>
      <c r="B534" s="5" t="s">
        <v>1017</v>
      </c>
      <c r="C534" s="5" t="s">
        <v>976</v>
      </c>
      <c r="D534" s="5" t="s">
        <v>359</v>
      </c>
      <c r="E534" s="12"/>
      <c r="F534" s="6"/>
      <c r="G534" s="13">
        <v>12930</v>
      </c>
      <c r="H534" s="12"/>
      <c r="I534" s="12"/>
      <c r="J534" s="6"/>
      <c r="K534" s="6"/>
      <c r="L534" s="6"/>
      <c r="M534" s="13">
        <v>31800</v>
      </c>
      <c r="N534" s="12"/>
      <c r="O534" s="6"/>
    </row>
    <row r="535" spans="1:15" x14ac:dyDescent="0.25">
      <c r="A535" s="4" t="s">
        <v>4877</v>
      </c>
      <c r="B535" s="5" t="s">
        <v>1017</v>
      </c>
      <c r="C535" s="5" t="s">
        <v>976</v>
      </c>
      <c r="D535" s="5" t="s">
        <v>366</v>
      </c>
      <c r="E535" s="12"/>
      <c r="F535" s="6"/>
      <c r="G535" s="6"/>
      <c r="H535" s="6"/>
      <c r="I535" s="12"/>
      <c r="J535" s="6"/>
      <c r="K535" s="6"/>
      <c r="L535" s="6"/>
      <c r="M535" s="6"/>
      <c r="N535" s="13">
        <v>-720910</v>
      </c>
      <c r="O535" s="6"/>
    </row>
    <row r="536" spans="1:15" x14ac:dyDescent="0.25">
      <c r="A536" s="4" t="s">
        <v>4705</v>
      </c>
      <c r="B536" s="5" t="s">
        <v>1017</v>
      </c>
      <c r="C536" s="5" t="s">
        <v>976</v>
      </c>
      <c r="D536" s="5" t="s">
        <v>362</v>
      </c>
      <c r="E536" s="12"/>
      <c r="F536" s="12"/>
      <c r="G536" s="13">
        <v>59180</v>
      </c>
      <c r="H536" s="12"/>
      <c r="I536" s="7">
        <v>125120</v>
      </c>
      <c r="J536" s="6"/>
      <c r="K536" s="6"/>
      <c r="L536" s="6"/>
      <c r="M536" s="6"/>
      <c r="N536" s="7">
        <v>-46960</v>
      </c>
      <c r="O536" s="6"/>
    </row>
    <row r="537" spans="1:15" x14ac:dyDescent="0.25">
      <c r="A537" s="4" t="s">
        <v>2375</v>
      </c>
      <c r="B537" s="5" t="s">
        <v>1017</v>
      </c>
      <c r="C537" s="5" t="s">
        <v>976</v>
      </c>
      <c r="D537" s="5" t="s">
        <v>355</v>
      </c>
      <c r="E537" s="12"/>
      <c r="F537" s="12"/>
      <c r="G537" s="12"/>
      <c r="H537" s="12"/>
      <c r="I537" s="12"/>
      <c r="J537" s="6"/>
      <c r="K537" s="6"/>
      <c r="L537" s="6"/>
      <c r="M537" s="6"/>
      <c r="N537" s="13">
        <v>-240</v>
      </c>
      <c r="O537" s="6"/>
    </row>
    <row r="538" spans="1:15" x14ac:dyDescent="0.25">
      <c r="A538" s="4" t="s">
        <v>4864</v>
      </c>
      <c r="B538" s="5" t="s">
        <v>1017</v>
      </c>
      <c r="C538" s="5" t="s">
        <v>976</v>
      </c>
      <c r="D538" s="5" t="s">
        <v>942</v>
      </c>
      <c r="E538" s="12"/>
      <c r="F538" s="12"/>
      <c r="G538" s="7">
        <v>279290</v>
      </c>
      <c r="H538" s="12"/>
      <c r="I538" s="12"/>
      <c r="J538" s="6"/>
      <c r="K538" s="6"/>
      <c r="L538" s="6"/>
      <c r="M538" s="13">
        <v>761070</v>
      </c>
      <c r="N538" s="12"/>
      <c r="O538" s="6"/>
    </row>
    <row r="539" spans="1:15" x14ac:dyDescent="0.25">
      <c r="A539" s="4" t="s">
        <v>2088</v>
      </c>
      <c r="B539" s="5" t="s">
        <v>1017</v>
      </c>
      <c r="C539" s="5" t="s">
        <v>976</v>
      </c>
      <c r="D539" s="5" t="s">
        <v>365</v>
      </c>
      <c r="E539" s="7">
        <v>60</v>
      </c>
      <c r="F539" s="12"/>
      <c r="G539" s="13">
        <v>98770</v>
      </c>
      <c r="H539" s="6"/>
      <c r="I539" s="12"/>
      <c r="J539" s="6"/>
      <c r="K539" s="6"/>
      <c r="L539" s="6"/>
      <c r="M539" s="13">
        <v>17370</v>
      </c>
      <c r="N539" s="12"/>
      <c r="O539" s="6"/>
    </row>
    <row r="540" spans="1:15" x14ac:dyDescent="0.25">
      <c r="A540" s="4" t="s">
        <v>4598</v>
      </c>
      <c r="B540" s="5" t="s">
        <v>1017</v>
      </c>
      <c r="C540" s="5" t="s">
        <v>976</v>
      </c>
      <c r="D540" s="5" t="s">
        <v>361</v>
      </c>
      <c r="E540" s="12"/>
      <c r="F540" s="12"/>
      <c r="G540" s="13">
        <v>2356747</v>
      </c>
      <c r="H540" s="6"/>
      <c r="I540" s="12"/>
      <c r="J540" s="6"/>
      <c r="K540" s="6"/>
      <c r="L540" s="6"/>
      <c r="M540" s="6"/>
      <c r="N540" s="6"/>
      <c r="O540" s="6"/>
    </row>
    <row r="541" spans="1:15" x14ac:dyDescent="0.25">
      <c r="A541" s="4" t="s">
        <v>4882</v>
      </c>
      <c r="B541" s="5" t="s">
        <v>1017</v>
      </c>
      <c r="C541" s="5" t="s">
        <v>976</v>
      </c>
      <c r="D541" s="5" t="s">
        <v>357</v>
      </c>
      <c r="E541" s="6"/>
      <c r="F541" s="6"/>
      <c r="G541" s="13">
        <v>37630</v>
      </c>
      <c r="H541" s="6"/>
      <c r="I541" s="6"/>
      <c r="J541" s="6"/>
      <c r="K541" s="6"/>
      <c r="L541" s="6"/>
      <c r="M541" s="13">
        <v>148380</v>
      </c>
      <c r="N541" s="12"/>
      <c r="O541" s="6"/>
    </row>
    <row r="542" spans="1:15" x14ac:dyDescent="0.25">
      <c r="A542" s="9" t="s">
        <v>4855</v>
      </c>
      <c r="B542" s="5" t="s">
        <v>1017</v>
      </c>
      <c r="C542" s="5" t="s">
        <v>976</v>
      </c>
      <c r="D542" s="5" t="s">
        <v>363</v>
      </c>
      <c r="E542" s="6"/>
      <c r="F542" s="6"/>
      <c r="G542" s="13">
        <v>103910</v>
      </c>
      <c r="H542" s="13">
        <v>420</v>
      </c>
      <c r="I542" s="13">
        <v>4470</v>
      </c>
      <c r="J542" s="6"/>
      <c r="K542" s="6"/>
      <c r="L542" s="6"/>
      <c r="M542" s="13">
        <v>20730</v>
      </c>
      <c r="N542" s="7">
        <v>-330</v>
      </c>
      <c r="O542" s="6"/>
    </row>
    <row r="543" spans="1:15" x14ac:dyDescent="0.25">
      <c r="A543" s="9" t="s">
        <v>4856</v>
      </c>
      <c r="B543" s="5" t="s">
        <v>1017</v>
      </c>
      <c r="C543" s="5" t="s">
        <v>976</v>
      </c>
      <c r="D543" s="5" t="s">
        <v>364</v>
      </c>
      <c r="E543" s="13">
        <v>10</v>
      </c>
      <c r="F543" s="6"/>
      <c r="G543" s="13">
        <v>391800</v>
      </c>
      <c r="H543" s="6"/>
      <c r="I543" s="13">
        <v>29210</v>
      </c>
      <c r="J543" s="6"/>
      <c r="K543" s="6"/>
      <c r="L543" s="6"/>
      <c r="M543" s="13">
        <v>40870</v>
      </c>
      <c r="N543" s="12"/>
      <c r="O543" s="6"/>
    </row>
    <row r="544" spans="1:15" x14ac:dyDescent="0.25">
      <c r="A544" s="4" t="s">
        <v>2488</v>
      </c>
      <c r="B544" s="5" t="s">
        <v>1017</v>
      </c>
      <c r="C544" s="5" t="s">
        <v>750</v>
      </c>
      <c r="D544" s="5" t="s">
        <v>907</v>
      </c>
      <c r="E544" s="13">
        <v>477240</v>
      </c>
      <c r="F544" s="13">
        <v>30</v>
      </c>
      <c r="G544" s="6"/>
      <c r="H544" s="13">
        <v>16890</v>
      </c>
      <c r="I544" s="7">
        <v>71485</v>
      </c>
      <c r="J544" s="6"/>
      <c r="K544" s="6"/>
      <c r="L544" s="6"/>
      <c r="M544" s="13">
        <v>6220</v>
      </c>
      <c r="N544" s="13">
        <v>-76800</v>
      </c>
      <c r="O544" s="6"/>
    </row>
    <row r="545" spans="1:15" x14ac:dyDescent="0.25">
      <c r="A545" s="4" t="s">
        <v>2486</v>
      </c>
      <c r="B545" s="5" t="s">
        <v>1017</v>
      </c>
      <c r="C545" s="5" t="s">
        <v>750</v>
      </c>
      <c r="D545" s="5" t="s">
        <v>905</v>
      </c>
      <c r="E545" s="13">
        <v>108068</v>
      </c>
      <c r="F545" s="6"/>
      <c r="G545" s="6"/>
      <c r="H545" s="6"/>
      <c r="I545" s="12"/>
      <c r="J545" s="6"/>
      <c r="K545" s="6"/>
      <c r="L545" s="6"/>
      <c r="M545" s="6"/>
      <c r="N545" s="6"/>
      <c r="O545" s="6"/>
    </row>
    <row r="546" spans="1:15" x14ac:dyDescent="0.25">
      <c r="A546" s="4" t="s">
        <v>2487</v>
      </c>
      <c r="B546" s="5" t="s">
        <v>1017</v>
      </c>
      <c r="C546" s="5" t="s">
        <v>750</v>
      </c>
      <c r="D546" s="5" t="s">
        <v>906</v>
      </c>
      <c r="E546" s="13">
        <v>28130</v>
      </c>
      <c r="F546" s="6"/>
      <c r="G546" s="6"/>
      <c r="H546" s="13">
        <v>6190</v>
      </c>
      <c r="I546" s="7">
        <v>31350</v>
      </c>
      <c r="J546" s="6"/>
      <c r="K546" s="6"/>
      <c r="L546" s="6"/>
      <c r="M546" s="6"/>
      <c r="N546" s="13">
        <v>-9330</v>
      </c>
      <c r="O546" s="6"/>
    </row>
    <row r="547" spans="1:15" x14ac:dyDescent="0.25">
      <c r="A547" s="4" t="s">
        <v>2489</v>
      </c>
      <c r="B547" s="5" t="s">
        <v>1017</v>
      </c>
      <c r="C547" s="5" t="s">
        <v>750</v>
      </c>
      <c r="D547" s="5" t="s">
        <v>908</v>
      </c>
      <c r="E547" s="13">
        <v>475640</v>
      </c>
      <c r="F547" s="6"/>
      <c r="G547" s="6"/>
      <c r="H547" s="13">
        <v>13625</v>
      </c>
      <c r="I547" s="7">
        <v>38790</v>
      </c>
      <c r="J547" s="6"/>
      <c r="K547" s="6"/>
      <c r="L547" s="6"/>
      <c r="M547" s="6"/>
      <c r="N547" s="13">
        <v>-16850</v>
      </c>
      <c r="O547" s="6"/>
    </row>
    <row r="548" spans="1:15" x14ac:dyDescent="0.25">
      <c r="A548" s="4" t="s">
        <v>4735</v>
      </c>
      <c r="B548" s="5" t="s">
        <v>1017</v>
      </c>
      <c r="C548" s="5" t="s">
        <v>750</v>
      </c>
      <c r="D548" s="5" t="s">
        <v>918</v>
      </c>
      <c r="E548" s="6"/>
      <c r="F548" s="6"/>
      <c r="G548" s="6"/>
      <c r="H548" s="6"/>
      <c r="I548" s="7">
        <v>20000</v>
      </c>
      <c r="J548" s="6"/>
      <c r="K548" s="6"/>
      <c r="L548" s="6"/>
      <c r="M548" s="6"/>
      <c r="N548" s="6"/>
      <c r="O548" s="6"/>
    </row>
    <row r="549" spans="1:15" x14ac:dyDescent="0.25">
      <c r="A549" s="4" t="s">
        <v>2491</v>
      </c>
      <c r="B549" s="5" t="s">
        <v>1017</v>
      </c>
      <c r="C549" s="5" t="s">
        <v>750</v>
      </c>
      <c r="D549" s="5" t="s">
        <v>910</v>
      </c>
      <c r="E549" s="13">
        <v>57850</v>
      </c>
      <c r="F549" s="6"/>
      <c r="G549" s="6"/>
      <c r="H549" s="13">
        <v>4130</v>
      </c>
      <c r="I549" s="13">
        <v>5550</v>
      </c>
      <c r="J549" s="6"/>
      <c r="K549" s="6"/>
      <c r="L549" s="6"/>
      <c r="M549" s="6"/>
      <c r="N549" s="7">
        <v>-68670</v>
      </c>
      <c r="O549" s="6"/>
    </row>
    <row r="550" spans="1:15" x14ac:dyDescent="0.25">
      <c r="A550" s="4" t="s">
        <v>2490</v>
      </c>
      <c r="B550" s="5" t="s">
        <v>1017</v>
      </c>
      <c r="C550" s="5" t="s">
        <v>750</v>
      </c>
      <c r="D550" s="5" t="s">
        <v>909</v>
      </c>
      <c r="E550" s="6"/>
      <c r="F550" s="6"/>
      <c r="G550" s="6"/>
      <c r="H550" s="6"/>
      <c r="I550" s="7">
        <v>-970</v>
      </c>
      <c r="J550" s="6"/>
      <c r="K550" s="6"/>
      <c r="L550" s="6"/>
      <c r="M550" s="6"/>
      <c r="N550" s="13">
        <v>-110</v>
      </c>
      <c r="O550" s="6"/>
    </row>
    <row r="551" spans="1:15" x14ac:dyDescent="0.25">
      <c r="A551" s="4" t="s">
        <v>2806</v>
      </c>
      <c r="B551" s="5" t="s">
        <v>1017</v>
      </c>
      <c r="C551" s="5" t="s">
        <v>750</v>
      </c>
      <c r="D551" s="5" t="s">
        <v>917</v>
      </c>
      <c r="E551" s="7">
        <v>110910</v>
      </c>
      <c r="F551" s="6"/>
      <c r="G551" s="13">
        <v>500</v>
      </c>
      <c r="H551" s="13">
        <v>2590</v>
      </c>
      <c r="I551" s="13">
        <v>640</v>
      </c>
      <c r="J551" s="6"/>
      <c r="K551" s="6"/>
      <c r="L551" s="6"/>
      <c r="M551" s="6"/>
      <c r="N551" s="6"/>
      <c r="O551" s="6"/>
    </row>
    <row r="552" spans="1:15" x14ac:dyDescent="0.25">
      <c r="A552" s="4" t="s">
        <v>3564</v>
      </c>
      <c r="B552" s="5" t="s">
        <v>1017</v>
      </c>
      <c r="C552" s="5" t="s">
        <v>750</v>
      </c>
      <c r="D552" s="5" t="s">
        <v>916</v>
      </c>
      <c r="E552" s="13">
        <v>119390</v>
      </c>
      <c r="F552" s="6"/>
      <c r="G552" s="6"/>
      <c r="H552" s="13">
        <v>2540</v>
      </c>
      <c r="I552" s="7">
        <v>-36280</v>
      </c>
      <c r="J552" s="13">
        <v>4199080</v>
      </c>
      <c r="K552" s="6"/>
      <c r="L552" s="6"/>
      <c r="M552" s="6"/>
      <c r="N552" s="6"/>
      <c r="O552" s="6"/>
    </row>
    <row r="553" spans="1:15" x14ac:dyDescent="0.25">
      <c r="A553" s="4" t="s">
        <v>2498</v>
      </c>
      <c r="B553" s="5" t="s">
        <v>1017</v>
      </c>
      <c r="C553" s="5" t="s">
        <v>750</v>
      </c>
      <c r="D553" s="5" t="s">
        <v>915</v>
      </c>
      <c r="E553" s="13">
        <v>88880</v>
      </c>
      <c r="F553" s="6"/>
      <c r="G553" s="6"/>
      <c r="H553" s="13">
        <v>28650</v>
      </c>
      <c r="I553" s="13">
        <v>1650</v>
      </c>
      <c r="J553" s="6"/>
      <c r="K553" s="6"/>
      <c r="L553" s="6"/>
      <c r="M553" s="13">
        <v>61350</v>
      </c>
      <c r="N553" s="7">
        <v>-241970</v>
      </c>
      <c r="O553" s="6"/>
    </row>
    <row r="554" spans="1:15" x14ac:dyDescent="0.25">
      <c r="A554" s="4" t="s">
        <v>2496</v>
      </c>
      <c r="B554" s="5" t="s">
        <v>1017</v>
      </c>
      <c r="C554" s="5" t="s">
        <v>750</v>
      </c>
      <c r="D554" s="5" t="s">
        <v>913</v>
      </c>
      <c r="E554" s="13">
        <v>24830</v>
      </c>
      <c r="F554" s="6"/>
      <c r="G554" s="13">
        <v>7420</v>
      </c>
      <c r="H554" s="13">
        <v>760</v>
      </c>
      <c r="I554" s="13">
        <v>104820</v>
      </c>
      <c r="J554" s="6"/>
      <c r="K554" s="6"/>
      <c r="L554" s="6"/>
      <c r="M554" s="6"/>
      <c r="N554" s="12"/>
      <c r="O554" s="6"/>
    </row>
    <row r="555" spans="1:15" x14ac:dyDescent="0.25">
      <c r="A555" s="4" t="s">
        <v>2497</v>
      </c>
      <c r="B555" s="5" t="s">
        <v>1017</v>
      </c>
      <c r="C555" s="5" t="s">
        <v>750</v>
      </c>
      <c r="D555" s="5" t="s">
        <v>914</v>
      </c>
      <c r="E555" s="7">
        <v>27660</v>
      </c>
      <c r="F555" s="6"/>
      <c r="G555" s="6"/>
      <c r="H555" s="7">
        <v>580</v>
      </c>
      <c r="I555" s="13">
        <v>9800</v>
      </c>
      <c r="J555" s="13">
        <v>2850</v>
      </c>
      <c r="K555" s="6"/>
      <c r="L555" s="6"/>
      <c r="M555" s="6"/>
      <c r="N555" s="6"/>
      <c r="O555" s="6"/>
    </row>
    <row r="556" spans="1:15" x14ac:dyDescent="0.25">
      <c r="A556" s="4" t="s">
        <v>2495</v>
      </c>
      <c r="B556" s="5" t="s">
        <v>1017</v>
      </c>
      <c r="C556" s="5" t="s">
        <v>750</v>
      </c>
      <c r="D556" s="5" t="s">
        <v>912</v>
      </c>
      <c r="E556" s="12"/>
      <c r="F556" s="6"/>
      <c r="G556" s="6"/>
      <c r="H556" s="12"/>
      <c r="I556" s="6"/>
      <c r="J556" s="13">
        <v>8045590</v>
      </c>
      <c r="K556" s="6"/>
      <c r="L556" s="6"/>
      <c r="M556" s="6"/>
      <c r="N556" s="12"/>
      <c r="O556" s="6"/>
    </row>
    <row r="557" spans="1:15" x14ac:dyDescent="0.25">
      <c r="A557" s="4" t="s">
        <v>4097</v>
      </c>
      <c r="B557" s="5" t="s">
        <v>1017</v>
      </c>
      <c r="C557" s="5" t="s">
        <v>1003</v>
      </c>
      <c r="D557" s="5" t="s">
        <v>378</v>
      </c>
      <c r="E557" s="13">
        <v>38800</v>
      </c>
      <c r="F557" s="6"/>
      <c r="G557" s="6"/>
      <c r="H557" s="7">
        <v>500</v>
      </c>
      <c r="I557" s="13">
        <v>135700</v>
      </c>
      <c r="J557" s="6"/>
      <c r="K557" s="6"/>
      <c r="L557" s="6"/>
      <c r="M557" s="6"/>
      <c r="N557" s="13">
        <v>-175000</v>
      </c>
      <c r="O557" s="6"/>
    </row>
    <row r="558" spans="1:15" x14ac:dyDescent="0.25">
      <c r="A558" s="4" t="s">
        <v>2396</v>
      </c>
      <c r="B558" s="5" t="s">
        <v>1017</v>
      </c>
      <c r="C558" s="5" t="s">
        <v>1003</v>
      </c>
      <c r="D558" s="5" t="s">
        <v>391</v>
      </c>
      <c r="E558" s="12"/>
      <c r="F558" s="12"/>
      <c r="G558" s="13">
        <v>850</v>
      </c>
      <c r="H558" s="12"/>
      <c r="I558" s="12"/>
      <c r="J558" s="13">
        <v>55020</v>
      </c>
      <c r="K558" s="6"/>
      <c r="L558" s="6"/>
      <c r="M558" s="6"/>
      <c r="N558" s="12"/>
      <c r="O558" s="6"/>
    </row>
    <row r="559" spans="1:15" x14ac:dyDescent="0.25">
      <c r="A559" s="4" t="s">
        <v>2430</v>
      </c>
      <c r="B559" s="5" t="s">
        <v>1017</v>
      </c>
      <c r="C559" s="5" t="s">
        <v>1003</v>
      </c>
      <c r="D559" s="5" t="s">
        <v>407</v>
      </c>
      <c r="E559" s="12"/>
      <c r="F559" s="6"/>
      <c r="G559" s="13">
        <v>68910</v>
      </c>
      <c r="H559" s="7">
        <v>6800</v>
      </c>
      <c r="I559" s="13">
        <v>50</v>
      </c>
      <c r="J559" s="13">
        <v>53260</v>
      </c>
      <c r="K559" s="6"/>
      <c r="L559" s="6"/>
      <c r="M559" s="13">
        <v>31570</v>
      </c>
      <c r="N559" s="7">
        <v>-95150</v>
      </c>
      <c r="O559" s="6"/>
    </row>
    <row r="560" spans="1:15" x14ac:dyDescent="0.25">
      <c r="A560" s="4" t="s">
        <v>2392</v>
      </c>
      <c r="B560" s="5" t="s">
        <v>1017</v>
      </c>
      <c r="C560" s="5" t="s">
        <v>1003</v>
      </c>
      <c r="D560" s="5" t="s">
        <v>387</v>
      </c>
      <c r="E560" s="12"/>
      <c r="F560" s="6"/>
      <c r="G560" s="6"/>
      <c r="H560" s="12"/>
      <c r="I560" s="6"/>
      <c r="J560" s="13">
        <v>494840</v>
      </c>
      <c r="K560" s="6"/>
      <c r="L560" s="6"/>
      <c r="M560" s="6"/>
      <c r="N560" s="6"/>
      <c r="O560" s="6"/>
    </row>
    <row r="561" spans="1:15" x14ac:dyDescent="0.25">
      <c r="A561" s="4" t="s">
        <v>2393</v>
      </c>
      <c r="B561" s="5" t="s">
        <v>1017</v>
      </c>
      <c r="C561" s="5" t="s">
        <v>1003</v>
      </c>
      <c r="D561" s="5" t="s">
        <v>388</v>
      </c>
      <c r="E561" s="12"/>
      <c r="F561" s="6"/>
      <c r="G561" s="6"/>
      <c r="H561" s="12"/>
      <c r="I561" s="6"/>
      <c r="J561" s="13">
        <v>281510</v>
      </c>
      <c r="K561" s="6"/>
      <c r="L561" s="6"/>
      <c r="M561" s="6"/>
      <c r="N561" s="12"/>
      <c r="O561" s="6"/>
    </row>
    <row r="562" spans="1:15" x14ac:dyDescent="0.25">
      <c r="A562" s="4" t="s">
        <v>2402</v>
      </c>
      <c r="B562" s="5" t="s">
        <v>1017</v>
      </c>
      <c r="C562" s="5" t="s">
        <v>1003</v>
      </c>
      <c r="D562" s="5" t="s">
        <v>395</v>
      </c>
      <c r="E562" s="6"/>
      <c r="F562" s="6"/>
      <c r="G562" s="12"/>
      <c r="H562" s="6"/>
      <c r="I562" s="7">
        <v>92840</v>
      </c>
      <c r="J562" s="13">
        <v>209490</v>
      </c>
      <c r="K562" s="6"/>
      <c r="L562" s="6"/>
      <c r="M562" s="6"/>
      <c r="N562" s="6"/>
      <c r="O562" s="6"/>
    </row>
    <row r="563" spans="1:15" x14ac:dyDescent="0.25">
      <c r="A563" s="4" t="s">
        <v>2405</v>
      </c>
      <c r="B563" s="5" t="s">
        <v>1017</v>
      </c>
      <c r="C563" s="5" t="s">
        <v>1003</v>
      </c>
      <c r="D563" s="5" t="s">
        <v>398</v>
      </c>
      <c r="E563" s="6"/>
      <c r="F563" s="6"/>
      <c r="G563" s="12"/>
      <c r="H563" s="6"/>
      <c r="I563" s="6"/>
      <c r="J563" s="13">
        <v>42030</v>
      </c>
      <c r="K563" s="6"/>
      <c r="L563" s="6"/>
      <c r="M563" s="6"/>
      <c r="N563" s="6"/>
      <c r="O563" s="6"/>
    </row>
    <row r="564" spans="1:15" x14ac:dyDescent="0.25">
      <c r="A564" s="4" t="s">
        <v>2389</v>
      </c>
      <c r="B564" s="5" t="s">
        <v>1017</v>
      </c>
      <c r="C564" s="5" t="s">
        <v>1003</v>
      </c>
      <c r="D564" s="5" t="s">
        <v>386</v>
      </c>
      <c r="E564" s="6"/>
      <c r="F564" s="6"/>
      <c r="G564" s="6"/>
      <c r="H564" s="6"/>
      <c r="I564" s="12"/>
      <c r="J564" s="13">
        <v>1072370</v>
      </c>
      <c r="K564" s="6"/>
      <c r="L564" s="6"/>
      <c r="M564" s="6"/>
      <c r="N564" s="12"/>
      <c r="O564" s="6"/>
    </row>
    <row r="565" spans="1:15" x14ac:dyDescent="0.25">
      <c r="A565" s="4" t="s">
        <v>2394</v>
      </c>
      <c r="B565" s="5" t="s">
        <v>1017</v>
      </c>
      <c r="C565" s="5" t="s">
        <v>1003</v>
      </c>
      <c r="D565" s="5" t="s">
        <v>389</v>
      </c>
      <c r="E565" s="12"/>
      <c r="F565" s="6"/>
      <c r="G565" s="12"/>
      <c r="H565" s="12"/>
      <c r="I565" s="12"/>
      <c r="J565" s="13">
        <v>30750</v>
      </c>
      <c r="K565" s="6"/>
      <c r="L565" s="6"/>
      <c r="M565" s="6"/>
      <c r="N565" s="12"/>
      <c r="O565" s="6"/>
    </row>
    <row r="566" spans="1:15" x14ac:dyDescent="0.25">
      <c r="A566" s="4" t="s">
        <v>2404</v>
      </c>
      <c r="B566" s="5" t="s">
        <v>1017</v>
      </c>
      <c r="C566" s="5" t="s">
        <v>1003</v>
      </c>
      <c r="D566" s="5" t="s">
        <v>397</v>
      </c>
      <c r="E566" s="12"/>
      <c r="F566" s="6"/>
      <c r="G566" s="6"/>
      <c r="H566" s="6"/>
      <c r="I566" s="6"/>
      <c r="J566" s="13">
        <v>161040</v>
      </c>
      <c r="K566" s="6"/>
      <c r="L566" s="6"/>
      <c r="M566" s="6"/>
      <c r="N566" s="12"/>
      <c r="O566" s="6"/>
    </row>
    <row r="567" spans="1:15" x14ac:dyDescent="0.25">
      <c r="A567" s="4" t="s">
        <v>2407</v>
      </c>
      <c r="B567" s="5" t="s">
        <v>1017</v>
      </c>
      <c r="C567" s="5" t="s">
        <v>1003</v>
      </c>
      <c r="D567" s="5" t="s">
        <v>400</v>
      </c>
      <c r="E567" s="6"/>
      <c r="F567" s="6"/>
      <c r="G567" s="6"/>
      <c r="H567" s="12"/>
      <c r="I567" s="7">
        <v>2190</v>
      </c>
      <c r="J567" s="13">
        <v>384380</v>
      </c>
      <c r="K567" s="6"/>
      <c r="L567" s="6"/>
      <c r="M567" s="6"/>
      <c r="N567" s="7">
        <v>-320</v>
      </c>
      <c r="O567" s="6"/>
    </row>
    <row r="568" spans="1:15" x14ac:dyDescent="0.25">
      <c r="A568" s="4" t="s">
        <v>2408</v>
      </c>
      <c r="B568" s="5" t="s">
        <v>1017</v>
      </c>
      <c r="C568" s="5" t="s">
        <v>1003</v>
      </c>
      <c r="D568" s="5" t="s">
        <v>401</v>
      </c>
      <c r="E568" s="6"/>
      <c r="F568" s="6"/>
      <c r="G568" s="7">
        <v>1487490</v>
      </c>
      <c r="H568" s="6"/>
      <c r="I568" s="6"/>
      <c r="J568" s="6"/>
      <c r="K568" s="6"/>
      <c r="L568" s="6"/>
      <c r="M568" s="6"/>
      <c r="N568" s="6"/>
      <c r="O568" s="6"/>
    </row>
    <row r="569" spans="1:15" x14ac:dyDescent="0.25">
      <c r="A569" s="4" t="s">
        <v>2403</v>
      </c>
      <c r="B569" s="5" t="s">
        <v>1017</v>
      </c>
      <c r="C569" s="5" t="s">
        <v>1003</v>
      </c>
      <c r="D569" s="5" t="s">
        <v>396</v>
      </c>
      <c r="E569" s="12"/>
      <c r="F569" s="6"/>
      <c r="G569" s="6"/>
      <c r="H569" s="6"/>
      <c r="I569" s="7">
        <v>5570</v>
      </c>
      <c r="J569" s="13">
        <v>122220</v>
      </c>
      <c r="K569" s="6"/>
      <c r="L569" s="6"/>
      <c r="M569" s="6"/>
      <c r="N569" s="12"/>
      <c r="O569" s="6"/>
    </row>
    <row r="570" spans="1:15" x14ac:dyDescent="0.25">
      <c r="A570" s="4" t="s">
        <v>2398</v>
      </c>
      <c r="B570" s="5" t="s">
        <v>1017</v>
      </c>
      <c r="C570" s="5" t="s">
        <v>1003</v>
      </c>
      <c r="D570" s="5" t="s">
        <v>393</v>
      </c>
      <c r="E570" s="12"/>
      <c r="F570" s="6"/>
      <c r="G570" s="6"/>
      <c r="H570" s="12"/>
      <c r="I570" s="13">
        <v>3820</v>
      </c>
      <c r="J570" s="13">
        <v>195740</v>
      </c>
      <c r="K570" s="6"/>
      <c r="L570" s="6"/>
      <c r="M570" s="6"/>
      <c r="N570" s="6"/>
      <c r="O570" s="6"/>
    </row>
    <row r="571" spans="1:15" x14ac:dyDescent="0.25">
      <c r="A571" s="4" t="s">
        <v>2406</v>
      </c>
      <c r="B571" s="5" t="s">
        <v>1017</v>
      </c>
      <c r="C571" s="5" t="s">
        <v>1003</v>
      </c>
      <c r="D571" s="5" t="s">
        <v>399</v>
      </c>
      <c r="E571" s="6"/>
      <c r="F571" s="6"/>
      <c r="G571" s="12"/>
      <c r="H571" s="6"/>
      <c r="I571" s="13">
        <v>216030</v>
      </c>
      <c r="J571" s="13">
        <v>447800</v>
      </c>
      <c r="K571" s="6"/>
      <c r="L571" s="13">
        <v>28500</v>
      </c>
      <c r="M571" s="6"/>
      <c r="N571" s="6"/>
      <c r="O571" s="6"/>
    </row>
    <row r="572" spans="1:15" x14ac:dyDescent="0.25">
      <c r="A572" s="4" t="s">
        <v>2395</v>
      </c>
      <c r="B572" s="5" t="s">
        <v>1017</v>
      </c>
      <c r="C572" s="5" t="s">
        <v>1003</v>
      </c>
      <c r="D572" s="5" t="s">
        <v>390</v>
      </c>
      <c r="E572" s="12"/>
      <c r="F572" s="6"/>
      <c r="G572" s="6"/>
      <c r="H572" s="6"/>
      <c r="I572" s="12"/>
      <c r="J572" s="13">
        <v>26140</v>
      </c>
      <c r="K572" s="6"/>
      <c r="L572" s="6"/>
      <c r="M572" s="6"/>
      <c r="N572" s="12"/>
      <c r="O572" s="6"/>
    </row>
    <row r="573" spans="1:15" x14ac:dyDescent="0.25">
      <c r="A573" s="4" t="s">
        <v>2421</v>
      </c>
      <c r="B573" s="5" t="s">
        <v>1017</v>
      </c>
      <c r="C573" s="5" t="s">
        <v>1003</v>
      </c>
      <c r="D573" s="5" t="s">
        <v>404</v>
      </c>
      <c r="E573" s="6"/>
      <c r="F573" s="6"/>
      <c r="G573" s="13">
        <v>18250</v>
      </c>
      <c r="H573" s="6"/>
      <c r="I573" s="7">
        <v>12800</v>
      </c>
      <c r="J573" s="13">
        <v>64490</v>
      </c>
      <c r="K573" s="6"/>
      <c r="L573" s="6"/>
      <c r="M573" s="6"/>
      <c r="N573" s="12"/>
      <c r="O573" s="6"/>
    </row>
    <row r="574" spans="1:15" x14ac:dyDescent="0.25">
      <c r="A574" s="4" t="s">
        <v>3284</v>
      </c>
      <c r="B574" s="5" t="s">
        <v>1017</v>
      </c>
      <c r="C574" s="5" t="s">
        <v>1003</v>
      </c>
      <c r="D574" s="5" t="s">
        <v>382</v>
      </c>
      <c r="E574" s="7">
        <v>914540</v>
      </c>
      <c r="F574" s="6"/>
      <c r="G574" s="6"/>
      <c r="H574" s="7">
        <v>98530</v>
      </c>
      <c r="I574" s="13">
        <v>212730</v>
      </c>
      <c r="J574" s="13">
        <v>37590</v>
      </c>
      <c r="K574" s="6"/>
      <c r="L574" s="6"/>
      <c r="M574" s="13">
        <v>100</v>
      </c>
      <c r="N574" s="7">
        <v>-533800</v>
      </c>
      <c r="O574" s="6"/>
    </row>
    <row r="575" spans="1:15" x14ac:dyDescent="0.25">
      <c r="A575" s="4" t="s">
        <v>2839</v>
      </c>
      <c r="B575" s="5" t="s">
        <v>1017</v>
      </c>
      <c r="C575" s="5" t="s">
        <v>1003</v>
      </c>
      <c r="D575" s="5" t="s">
        <v>375</v>
      </c>
      <c r="E575" s="13">
        <v>136580</v>
      </c>
      <c r="F575" s="6"/>
      <c r="G575" s="12"/>
      <c r="H575" s="13">
        <v>2140</v>
      </c>
      <c r="I575" s="7">
        <v>11489</v>
      </c>
      <c r="J575" s="6"/>
      <c r="K575" s="6"/>
      <c r="L575" s="6"/>
      <c r="M575" s="6"/>
      <c r="N575" s="12"/>
      <c r="O575" s="6"/>
    </row>
    <row r="576" spans="1:15" x14ac:dyDescent="0.25">
      <c r="A576" s="4" t="s">
        <v>3286</v>
      </c>
      <c r="B576" s="5" t="s">
        <v>1017</v>
      </c>
      <c r="C576" s="5" t="s">
        <v>1003</v>
      </c>
      <c r="D576" s="5" t="s">
        <v>384</v>
      </c>
      <c r="E576" s="7">
        <v>53000</v>
      </c>
      <c r="F576" s="6"/>
      <c r="G576" s="13">
        <v>22940</v>
      </c>
      <c r="H576" s="13">
        <v>2500</v>
      </c>
      <c r="I576" s="7">
        <v>10450</v>
      </c>
      <c r="J576" s="6"/>
      <c r="K576" s="6"/>
      <c r="L576" s="6"/>
      <c r="M576" s="6"/>
      <c r="N576" s="12"/>
      <c r="O576" s="6"/>
    </row>
    <row r="577" spans="1:15" x14ac:dyDescent="0.25">
      <c r="A577" s="4" t="s">
        <v>3272</v>
      </c>
      <c r="B577" s="5" t="s">
        <v>1017</v>
      </c>
      <c r="C577" s="5" t="s">
        <v>1003</v>
      </c>
      <c r="D577" s="5" t="s">
        <v>369</v>
      </c>
      <c r="E577" s="13">
        <v>102250</v>
      </c>
      <c r="F577" s="6"/>
      <c r="G577" s="12"/>
      <c r="H577" s="13">
        <v>650</v>
      </c>
      <c r="I577" s="6"/>
      <c r="J577" s="6"/>
      <c r="K577" s="6"/>
      <c r="L577" s="6"/>
      <c r="M577" s="6"/>
      <c r="N577" s="6"/>
      <c r="O577" s="6"/>
    </row>
    <row r="578" spans="1:15" x14ac:dyDescent="0.25">
      <c r="A578" s="4" t="s">
        <v>2411</v>
      </c>
      <c r="B578" s="5" t="s">
        <v>1017</v>
      </c>
      <c r="C578" s="5" t="s">
        <v>1003</v>
      </c>
      <c r="D578" s="5" t="s">
        <v>402</v>
      </c>
      <c r="E578" s="6"/>
      <c r="F578" s="12"/>
      <c r="G578" s="6"/>
      <c r="H578" s="12"/>
      <c r="I578" s="12"/>
      <c r="J578" s="6"/>
      <c r="K578" s="6"/>
      <c r="L578" s="12"/>
      <c r="M578" s="13">
        <v>5414640</v>
      </c>
      <c r="N578" s="6"/>
      <c r="O578" s="6"/>
    </row>
    <row r="579" spans="1:15" x14ac:dyDescent="0.25">
      <c r="A579" s="4" t="s">
        <v>2423</v>
      </c>
      <c r="B579" s="5" t="s">
        <v>1017</v>
      </c>
      <c r="C579" s="5" t="s">
        <v>1003</v>
      </c>
      <c r="D579" s="5" t="s">
        <v>406</v>
      </c>
      <c r="E579" s="12"/>
      <c r="F579" s="6"/>
      <c r="G579" s="6"/>
      <c r="H579" s="12"/>
      <c r="I579" s="6"/>
      <c r="J579" s="13">
        <v>43000</v>
      </c>
      <c r="K579" s="6"/>
      <c r="L579" s="6"/>
      <c r="M579" s="6"/>
      <c r="N579" s="12"/>
      <c r="O579" s="6"/>
    </row>
    <row r="580" spans="1:15" x14ac:dyDescent="0.25">
      <c r="A580" s="4" t="s">
        <v>2422</v>
      </c>
      <c r="B580" s="5" t="s">
        <v>1017</v>
      </c>
      <c r="C580" s="5" t="s">
        <v>1003</v>
      </c>
      <c r="D580" s="5" t="s">
        <v>405</v>
      </c>
      <c r="E580" s="12"/>
      <c r="F580" s="6"/>
      <c r="G580" s="6"/>
      <c r="H580" s="12"/>
      <c r="I580" s="7">
        <v>14010</v>
      </c>
      <c r="J580" s="13">
        <v>12150</v>
      </c>
      <c r="K580" s="6"/>
      <c r="L580" s="12"/>
      <c r="M580" s="6"/>
      <c r="N580" s="12"/>
      <c r="O580" s="6"/>
    </row>
    <row r="581" spans="1:15" x14ac:dyDescent="0.25">
      <c r="A581" s="4" t="s">
        <v>2380</v>
      </c>
      <c r="B581" s="5" t="s">
        <v>1017</v>
      </c>
      <c r="C581" s="5" t="s">
        <v>1003</v>
      </c>
      <c r="D581" s="5" t="s">
        <v>370</v>
      </c>
      <c r="E581" s="7">
        <v>79540</v>
      </c>
      <c r="F581" s="6"/>
      <c r="G581" s="6"/>
      <c r="H581" s="7">
        <v>2500</v>
      </c>
      <c r="I581" s="13">
        <v>1680</v>
      </c>
      <c r="J581" s="6"/>
      <c r="K581" s="6"/>
      <c r="L581" s="6"/>
      <c r="M581" s="6"/>
      <c r="N581" s="12"/>
      <c r="O581" s="6"/>
    </row>
    <row r="582" spans="1:15" x14ac:dyDescent="0.25">
      <c r="A582" s="4" t="s">
        <v>3275</v>
      </c>
      <c r="B582" s="5" t="s">
        <v>1017</v>
      </c>
      <c r="C582" s="5" t="s">
        <v>1003</v>
      </c>
      <c r="D582" s="5" t="s">
        <v>373</v>
      </c>
      <c r="E582" s="12"/>
      <c r="F582" s="6"/>
      <c r="G582" s="13">
        <v>302840</v>
      </c>
      <c r="H582" s="12"/>
      <c r="I582" s="7">
        <v>20910</v>
      </c>
      <c r="J582" s="13">
        <v>21770</v>
      </c>
      <c r="K582" s="6"/>
      <c r="L582" s="6"/>
      <c r="M582" s="13">
        <v>45220</v>
      </c>
      <c r="N582" s="7">
        <v>-1286720</v>
      </c>
      <c r="O582" s="6"/>
    </row>
    <row r="583" spans="1:15" x14ac:dyDescent="0.25">
      <c r="A583" s="4" t="s">
        <v>3274</v>
      </c>
      <c r="B583" s="5" t="s">
        <v>1017</v>
      </c>
      <c r="C583" s="5" t="s">
        <v>1003</v>
      </c>
      <c r="D583" s="5" t="s">
        <v>372</v>
      </c>
      <c r="E583" s="6"/>
      <c r="F583" s="6"/>
      <c r="G583" s="12"/>
      <c r="H583" s="6"/>
      <c r="I583" s="12"/>
      <c r="J583" s="13">
        <v>220</v>
      </c>
      <c r="K583" s="6"/>
      <c r="L583" s="6"/>
      <c r="M583" s="6"/>
      <c r="N583" s="13">
        <v>-1557440</v>
      </c>
      <c r="O583" s="6"/>
    </row>
    <row r="584" spans="1:15" x14ac:dyDescent="0.25">
      <c r="A584" s="4" t="s">
        <v>3273</v>
      </c>
      <c r="B584" s="5" t="s">
        <v>1017</v>
      </c>
      <c r="C584" s="5" t="s">
        <v>1003</v>
      </c>
      <c r="D584" s="5" t="s">
        <v>371</v>
      </c>
      <c r="E584" s="7">
        <v>205670</v>
      </c>
      <c r="F584" s="6"/>
      <c r="G584" s="13">
        <v>62890</v>
      </c>
      <c r="H584" s="7">
        <v>13890</v>
      </c>
      <c r="I584" s="7">
        <v>95420</v>
      </c>
      <c r="J584" s="13">
        <v>602670</v>
      </c>
      <c r="K584" s="6"/>
      <c r="L584" s="6"/>
      <c r="M584" s="13">
        <v>67620</v>
      </c>
      <c r="N584" s="7">
        <v>-33340</v>
      </c>
      <c r="O584" s="6"/>
    </row>
    <row r="585" spans="1:15" x14ac:dyDescent="0.25">
      <c r="A585" s="4" t="s">
        <v>3280</v>
      </c>
      <c r="B585" s="5" t="s">
        <v>1017</v>
      </c>
      <c r="C585" s="5" t="s">
        <v>1003</v>
      </c>
      <c r="D585" s="5" t="s">
        <v>374</v>
      </c>
      <c r="E585" s="7">
        <v>190190</v>
      </c>
      <c r="F585" s="6"/>
      <c r="G585" s="6"/>
      <c r="H585" s="13">
        <v>2310</v>
      </c>
      <c r="I585" s="13">
        <v>54980</v>
      </c>
      <c r="J585" s="6"/>
      <c r="K585" s="6"/>
      <c r="L585" s="6"/>
      <c r="M585" s="6"/>
      <c r="N585" s="7">
        <v>-56950</v>
      </c>
      <c r="O585" s="6"/>
    </row>
    <row r="586" spans="1:15" x14ac:dyDescent="0.25">
      <c r="A586" s="4" t="s">
        <v>3282</v>
      </c>
      <c r="B586" s="5" t="s">
        <v>1017</v>
      </c>
      <c r="C586" s="5" t="s">
        <v>1003</v>
      </c>
      <c r="D586" s="5" t="s">
        <v>379</v>
      </c>
      <c r="E586" s="7">
        <v>106380</v>
      </c>
      <c r="F586" s="6"/>
      <c r="G586" s="7">
        <v>440</v>
      </c>
      <c r="H586" s="13">
        <v>2850</v>
      </c>
      <c r="I586" s="7">
        <v>8480</v>
      </c>
      <c r="J586" s="13">
        <v>3500</v>
      </c>
      <c r="K586" s="6"/>
      <c r="L586" s="6"/>
      <c r="M586" s="6"/>
      <c r="N586" s="13">
        <v>-109700</v>
      </c>
      <c r="O586" s="6"/>
    </row>
    <row r="587" spans="1:15" x14ac:dyDescent="0.25">
      <c r="A587" s="4" t="s">
        <v>3295</v>
      </c>
      <c r="B587" s="5" t="s">
        <v>1017</v>
      </c>
      <c r="C587" s="5" t="s">
        <v>1003</v>
      </c>
      <c r="D587" s="5" t="s">
        <v>381</v>
      </c>
      <c r="E587" s="7">
        <v>244000</v>
      </c>
      <c r="F587" s="6"/>
      <c r="G587" s="6"/>
      <c r="H587" s="7">
        <v>7670</v>
      </c>
      <c r="I587" s="7">
        <v>9100</v>
      </c>
      <c r="J587" s="6"/>
      <c r="K587" s="6"/>
      <c r="L587" s="13">
        <v>3260</v>
      </c>
      <c r="M587" s="6"/>
      <c r="N587" s="7">
        <v>-51240</v>
      </c>
      <c r="O587" s="6"/>
    </row>
    <row r="588" spans="1:15" x14ac:dyDescent="0.25">
      <c r="A588" s="4" t="s">
        <v>2401</v>
      </c>
      <c r="B588" s="5" t="s">
        <v>1017</v>
      </c>
      <c r="C588" s="5" t="s">
        <v>1003</v>
      </c>
      <c r="D588" s="5" t="s">
        <v>394</v>
      </c>
      <c r="E588" s="12"/>
      <c r="F588" s="6"/>
      <c r="G588" s="6"/>
      <c r="H588" s="6"/>
      <c r="I588" s="7">
        <v>2330</v>
      </c>
      <c r="J588" s="13">
        <v>11450</v>
      </c>
      <c r="K588" s="6"/>
      <c r="L588" s="6"/>
      <c r="M588" s="6"/>
      <c r="N588" s="12"/>
      <c r="O588" s="6"/>
    </row>
    <row r="589" spans="1:15" x14ac:dyDescent="0.25">
      <c r="A589" s="4" t="s">
        <v>3285</v>
      </c>
      <c r="B589" s="5" t="s">
        <v>1017</v>
      </c>
      <c r="C589" s="5" t="s">
        <v>1003</v>
      </c>
      <c r="D589" s="5" t="s">
        <v>383</v>
      </c>
      <c r="E589" s="13">
        <v>930580</v>
      </c>
      <c r="F589" s="6"/>
      <c r="G589" s="6"/>
      <c r="H589" s="13">
        <v>12356</v>
      </c>
      <c r="I589" s="7">
        <v>518795</v>
      </c>
      <c r="J589" s="13">
        <v>31770</v>
      </c>
      <c r="K589" s="6"/>
      <c r="L589" s="6"/>
      <c r="M589" s="13">
        <v>8180</v>
      </c>
      <c r="N589" s="7">
        <v>-876090</v>
      </c>
      <c r="O589" s="6"/>
    </row>
    <row r="590" spans="1:15" x14ac:dyDescent="0.25">
      <c r="A590" s="4" t="s">
        <v>3281</v>
      </c>
      <c r="B590" s="5" t="s">
        <v>1017</v>
      </c>
      <c r="C590" s="5" t="s">
        <v>1003</v>
      </c>
      <c r="D590" s="5" t="s">
        <v>376</v>
      </c>
      <c r="E590" s="13">
        <v>86610</v>
      </c>
      <c r="F590" s="6"/>
      <c r="G590" s="12"/>
      <c r="H590" s="13">
        <v>1050</v>
      </c>
      <c r="I590" s="7">
        <v>990</v>
      </c>
      <c r="J590" s="13">
        <v>38950</v>
      </c>
      <c r="K590" s="6"/>
      <c r="L590" s="6"/>
      <c r="M590" s="6"/>
      <c r="N590" s="7">
        <v>-82280</v>
      </c>
      <c r="O590" s="6"/>
    </row>
    <row r="591" spans="1:15" x14ac:dyDescent="0.25">
      <c r="A591" s="4" t="s">
        <v>2362</v>
      </c>
      <c r="B591" s="5" t="s">
        <v>1017</v>
      </c>
      <c r="C591" s="5" t="s">
        <v>1005</v>
      </c>
      <c r="D591" s="5" t="s">
        <v>336</v>
      </c>
      <c r="E591" s="13">
        <v>262130</v>
      </c>
      <c r="F591" s="7">
        <v>150</v>
      </c>
      <c r="G591" s="6"/>
      <c r="H591" s="13">
        <v>3170</v>
      </c>
      <c r="I591" s="13">
        <v>39670</v>
      </c>
      <c r="J591" s="6"/>
      <c r="K591" s="6"/>
      <c r="L591" s="6"/>
      <c r="M591" s="6"/>
      <c r="N591" s="13">
        <v>-199640</v>
      </c>
      <c r="O591" s="6"/>
    </row>
    <row r="592" spans="1:15" x14ac:dyDescent="0.25">
      <c r="A592" s="4" t="s">
        <v>2366</v>
      </c>
      <c r="B592" s="5" t="s">
        <v>1017</v>
      </c>
      <c r="C592" s="5" t="s">
        <v>1005</v>
      </c>
      <c r="D592" s="5" t="s">
        <v>340</v>
      </c>
      <c r="E592" s="13">
        <v>102395</v>
      </c>
      <c r="F592" s="13">
        <v>20</v>
      </c>
      <c r="G592" s="6"/>
      <c r="H592" s="13">
        <v>870</v>
      </c>
      <c r="I592" s="7">
        <v>40690</v>
      </c>
      <c r="J592" s="6"/>
      <c r="K592" s="6"/>
      <c r="L592" s="6"/>
      <c r="M592" s="6"/>
      <c r="N592" s="13">
        <v>-64790</v>
      </c>
      <c r="O592" s="6"/>
    </row>
    <row r="593" spans="1:15" x14ac:dyDescent="0.25">
      <c r="A593" s="4" t="s">
        <v>2369</v>
      </c>
      <c r="B593" s="5" t="s">
        <v>1017</v>
      </c>
      <c r="C593" s="5" t="s">
        <v>1005</v>
      </c>
      <c r="D593" s="5" t="s">
        <v>341</v>
      </c>
      <c r="E593" s="12"/>
      <c r="F593" s="6"/>
      <c r="G593" s="7">
        <v>680</v>
      </c>
      <c r="H593" s="12"/>
      <c r="I593" s="12"/>
      <c r="J593" s="6"/>
      <c r="K593" s="6"/>
      <c r="L593" s="6"/>
      <c r="M593" s="6"/>
      <c r="N593" s="7">
        <v>-1420</v>
      </c>
      <c r="O593" s="6"/>
    </row>
    <row r="594" spans="1:15" x14ac:dyDescent="0.25">
      <c r="A594" s="4" t="s">
        <v>2358</v>
      </c>
      <c r="B594" s="5" t="s">
        <v>1017</v>
      </c>
      <c r="C594" s="5" t="s">
        <v>1005</v>
      </c>
      <c r="D594" s="5" t="s">
        <v>332</v>
      </c>
      <c r="E594" s="7">
        <v>224430</v>
      </c>
      <c r="F594" s="13">
        <v>50</v>
      </c>
      <c r="G594" s="12"/>
      <c r="H594" s="7">
        <v>4010</v>
      </c>
      <c r="I594" s="7">
        <v>1990</v>
      </c>
      <c r="J594" s="6"/>
      <c r="K594" s="6"/>
      <c r="L594" s="6"/>
      <c r="M594" s="6"/>
      <c r="N594" s="7">
        <v>-127660</v>
      </c>
      <c r="O594" s="6"/>
    </row>
    <row r="595" spans="1:15" x14ac:dyDescent="0.25">
      <c r="A595" s="4" t="s">
        <v>2356</v>
      </c>
      <c r="B595" s="5" t="s">
        <v>1017</v>
      </c>
      <c r="C595" s="5" t="s">
        <v>1005</v>
      </c>
      <c r="D595" s="5" t="s">
        <v>330</v>
      </c>
      <c r="E595" s="13">
        <v>1300</v>
      </c>
      <c r="F595" s="6"/>
      <c r="G595" s="12"/>
      <c r="H595" s="6"/>
      <c r="I595" s="12"/>
      <c r="J595" s="6"/>
      <c r="K595" s="6"/>
      <c r="L595" s="6"/>
      <c r="M595" s="6"/>
      <c r="N595" s="6"/>
      <c r="O595" s="6"/>
    </row>
    <row r="596" spans="1:15" x14ac:dyDescent="0.25">
      <c r="A596" s="4" t="s">
        <v>2360</v>
      </c>
      <c r="B596" s="5" t="s">
        <v>1017</v>
      </c>
      <c r="C596" s="5" t="s">
        <v>1005</v>
      </c>
      <c r="D596" s="5" t="s">
        <v>334</v>
      </c>
      <c r="E596" s="7">
        <v>295830</v>
      </c>
      <c r="F596" s="13">
        <v>950</v>
      </c>
      <c r="G596" s="13">
        <v>12000</v>
      </c>
      <c r="H596" s="7">
        <v>420</v>
      </c>
      <c r="I596" s="7">
        <v>17320</v>
      </c>
      <c r="J596" s="6"/>
      <c r="K596" s="6"/>
      <c r="L596" s="6"/>
      <c r="M596" s="6"/>
      <c r="N596" s="7">
        <v>-2040</v>
      </c>
      <c r="O596" s="6"/>
    </row>
    <row r="597" spans="1:15" x14ac:dyDescent="0.25">
      <c r="A597" s="4" t="s">
        <v>2682</v>
      </c>
      <c r="B597" s="5" t="s">
        <v>1017</v>
      </c>
      <c r="C597" s="5" t="s">
        <v>1005</v>
      </c>
      <c r="D597" s="5" t="s">
        <v>349</v>
      </c>
      <c r="E597" s="13">
        <v>109520</v>
      </c>
      <c r="F597" s="6"/>
      <c r="G597" s="12"/>
      <c r="H597" s="6"/>
      <c r="I597" s="12"/>
      <c r="J597" s="6"/>
      <c r="K597" s="6"/>
      <c r="L597" s="6"/>
      <c r="M597" s="6"/>
      <c r="N597" s="12"/>
      <c r="O597" s="6"/>
    </row>
    <row r="598" spans="1:15" x14ac:dyDescent="0.25">
      <c r="A598" s="4" t="s">
        <v>2363</v>
      </c>
      <c r="B598" s="5" t="s">
        <v>1017</v>
      </c>
      <c r="C598" s="5" t="s">
        <v>1005</v>
      </c>
      <c r="D598" s="5" t="s">
        <v>337</v>
      </c>
      <c r="E598" s="13">
        <v>120530</v>
      </c>
      <c r="F598" s="13">
        <v>110</v>
      </c>
      <c r="G598" s="6"/>
      <c r="H598" s="7">
        <v>16540</v>
      </c>
      <c r="I598" s="13">
        <v>86260</v>
      </c>
      <c r="J598" s="6"/>
      <c r="K598" s="6"/>
      <c r="L598" s="6"/>
      <c r="M598" s="6"/>
      <c r="N598" s="13">
        <v>-284770</v>
      </c>
      <c r="O598" s="6"/>
    </row>
    <row r="599" spans="1:15" x14ac:dyDescent="0.25">
      <c r="A599" s="4" t="s">
        <v>2370</v>
      </c>
      <c r="B599" s="5" t="s">
        <v>1017</v>
      </c>
      <c r="C599" s="5" t="s">
        <v>1005</v>
      </c>
      <c r="D599" s="5" t="s">
        <v>343</v>
      </c>
      <c r="E599" s="13">
        <v>124800</v>
      </c>
      <c r="F599" s="13">
        <v>1000</v>
      </c>
      <c r="G599" s="13">
        <v>6320</v>
      </c>
      <c r="H599" s="13">
        <v>940</v>
      </c>
      <c r="I599" s="7">
        <v>100</v>
      </c>
      <c r="J599" s="6"/>
      <c r="K599" s="6"/>
      <c r="L599" s="6"/>
      <c r="M599" s="6"/>
      <c r="N599" s="13">
        <v>-24000</v>
      </c>
      <c r="O599" s="6"/>
    </row>
    <row r="600" spans="1:15" x14ac:dyDescent="0.25">
      <c r="A600" s="4" t="s">
        <v>2355</v>
      </c>
      <c r="B600" s="5" t="s">
        <v>1017</v>
      </c>
      <c r="C600" s="5" t="s">
        <v>1005</v>
      </c>
      <c r="D600" s="5" t="s">
        <v>329</v>
      </c>
      <c r="E600" s="13">
        <v>22310</v>
      </c>
      <c r="F600" s="6"/>
      <c r="G600" s="6"/>
      <c r="H600" s="13">
        <v>240</v>
      </c>
      <c r="I600" s="7">
        <v>2869</v>
      </c>
      <c r="J600" s="6"/>
      <c r="K600" s="6"/>
      <c r="L600" s="6"/>
      <c r="M600" s="6"/>
      <c r="N600" s="12"/>
      <c r="O600" s="6"/>
    </row>
    <row r="601" spans="1:15" x14ac:dyDescent="0.25">
      <c r="A601" s="4" t="s">
        <v>2357</v>
      </c>
      <c r="B601" s="5" t="s">
        <v>1017</v>
      </c>
      <c r="C601" s="5" t="s">
        <v>1005</v>
      </c>
      <c r="D601" s="5" t="s">
        <v>331</v>
      </c>
      <c r="E601" s="13">
        <v>86030</v>
      </c>
      <c r="F601" s="6"/>
      <c r="G601" s="12"/>
      <c r="H601" s="13">
        <v>240</v>
      </c>
      <c r="I601" s="12"/>
      <c r="J601" s="6"/>
      <c r="K601" s="6"/>
      <c r="L601" s="6"/>
      <c r="M601" s="6"/>
      <c r="N601" s="12"/>
      <c r="O601" s="6"/>
    </row>
    <row r="602" spans="1:15" x14ac:dyDescent="0.25">
      <c r="A602" s="4" t="s">
        <v>2359</v>
      </c>
      <c r="B602" s="5" t="s">
        <v>1017</v>
      </c>
      <c r="C602" s="5" t="s">
        <v>1005</v>
      </c>
      <c r="D602" s="5" t="s">
        <v>333</v>
      </c>
      <c r="E602" s="7">
        <v>60400</v>
      </c>
      <c r="F602" s="6"/>
      <c r="G602" s="13">
        <v>111260</v>
      </c>
      <c r="H602" s="7">
        <v>2040</v>
      </c>
      <c r="I602" s="13">
        <v>12540</v>
      </c>
      <c r="J602" s="6"/>
      <c r="K602" s="6"/>
      <c r="L602" s="6"/>
      <c r="M602" s="6"/>
      <c r="N602" s="7">
        <v>-221660</v>
      </c>
      <c r="O602" s="6"/>
    </row>
    <row r="603" spans="1:15" x14ac:dyDescent="0.25">
      <c r="A603" s="4" t="s">
        <v>3025</v>
      </c>
      <c r="B603" s="5" t="s">
        <v>1017</v>
      </c>
      <c r="C603" s="5" t="s">
        <v>1005</v>
      </c>
      <c r="D603" s="5" t="s">
        <v>344</v>
      </c>
      <c r="E603" s="6"/>
      <c r="F603" s="6"/>
      <c r="G603" s="7">
        <v>3360</v>
      </c>
      <c r="H603" s="6"/>
      <c r="I603" s="7">
        <v>60</v>
      </c>
      <c r="J603" s="6"/>
      <c r="K603" s="6"/>
      <c r="L603" s="6"/>
      <c r="M603" s="13">
        <v>15440</v>
      </c>
      <c r="N603" s="13">
        <v>-18310</v>
      </c>
      <c r="O603" s="6"/>
    </row>
    <row r="604" spans="1:15" x14ac:dyDescent="0.25">
      <c r="A604" s="4" t="s">
        <v>3856</v>
      </c>
      <c r="B604" s="5" t="s">
        <v>1017</v>
      </c>
      <c r="C604" s="5" t="s">
        <v>1005</v>
      </c>
      <c r="D604" s="5" t="s">
        <v>345</v>
      </c>
      <c r="E604" s="13">
        <v>351720</v>
      </c>
      <c r="F604" s="13">
        <v>1320</v>
      </c>
      <c r="G604" s="13">
        <v>53370</v>
      </c>
      <c r="H604" s="13">
        <v>2120</v>
      </c>
      <c r="I604" s="13">
        <v>20010</v>
      </c>
      <c r="J604" s="12"/>
      <c r="K604" s="6"/>
      <c r="L604" s="6"/>
      <c r="M604" s="13">
        <v>35590</v>
      </c>
      <c r="N604" s="7">
        <v>-388040</v>
      </c>
      <c r="O604" s="6"/>
    </row>
    <row r="605" spans="1:15" x14ac:dyDescent="0.25">
      <c r="A605" s="4" t="s">
        <v>1195</v>
      </c>
      <c r="B605" s="5" t="s">
        <v>1017</v>
      </c>
      <c r="C605" s="5" t="s">
        <v>759</v>
      </c>
      <c r="D605" s="5" t="s">
        <v>169</v>
      </c>
      <c r="E605" s="13">
        <v>374940</v>
      </c>
      <c r="F605" s="12"/>
      <c r="G605" s="13">
        <v>12510</v>
      </c>
      <c r="H605" s="13">
        <v>17360</v>
      </c>
      <c r="I605" s="13">
        <v>8710</v>
      </c>
      <c r="J605" s="6"/>
      <c r="K605" s="6"/>
      <c r="L605" s="6"/>
      <c r="M605" s="13">
        <v>2160</v>
      </c>
      <c r="N605" s="7">
        <v>-6930</v>
      </c>
      <c r="O605" s="6"/>
    </row>
    <row r="606" spans="1:15" x14ac:dyDescent="0.25">
      <c r="A606" s="4" t="s">
        <v>1196</v>
      </c>
      <c r="B606" s="5" t="s">
        <v>1017</v>
      </c>
      <c r="C606" s="5" t="s">
        <v>759</v>
      </c>
      <c r="D606" s="5" t="s">
        <v>170</v>
      </c>
      <c r="E606" s="12"/>
      <c r="F606" s="6"/>
      <c r="G606" s="7">
        <v>103230</v>
      </c>
      <c r="H606" s="12"/>
      <c r="I606" s="7">
        <v>34800</v>
      </c>
      <c r="J606" s="6"/>
      <c r="K606" s="6"/>
      <c r="L606" s="12"/>
      <c r="M606" s="13">
        <v>35940</v>
      </c>
      <c r="N606" s="13">
        <v>-708440</v>
      </c>
      <c r="O606" s="6"/>
    </row>
    <row r="607" spans="1:15" x14ac:dyDescent="0.25">
      <c r="A607" s="4" t="s">
        <v>4066</v>
      </c>
      <c r="B607" s="5" t="s">
        <v>1017</v>
      </c>
      <c r="C607" s="5" t="s">
        <v>759</v>
      </c>
      <c r="D607" s="5" t="s">
        <v>179</v>
      </c>
      <c r="E607" s="7">
        <v>10930</v>
      </c>
      <c r="F607" s="6"/>
      <c r="G607" s="13">
        <v>1370</v>
      </c>
      <c r="H607" s="6"/>
      <c r="I607" s="13">
        <v>490</v>
      </c>
      <c r="J607" s="6"/>
      <c r="K607" s="6"/>
      <c r="L607" s="6"/>
      <c r="M607" s="6"/>
      <c r="N607" s="7">
        <v>-47740</v>
      </c>
      <c r="O607" s="6"/>
    </row>
    <row r="608" spans="1:15" x14ac:dyDescent="0.25">
      <c r="A608" s="4" t="s">
        <v>1172</v>
      </c>
      <c r="B608" s="5" t="s">
        <v>1017</v>
      </c>
      <c r="C608" s="5" t="s">
        <v>759</v>
      </c>
      <c r="D608" s="5" t="s">
        <v>178</v>
      </c>
      <c r="E608" s="6"/>
      <c r="F608" s="6"/>
      <c r="G608" s="7">
        <v>16130</v>
      </c>
      <c r="H608" s="13">
        <v>70</v>
      </c>
      <c r="I608" s="13">
        <v>12780</v>
      </c>
      <c r="J608" s="6"/>
      <c r="K608" s="6"/>
      <c r="L608" s="6"/>
      <c r="M608" s="6"/>
      <c r="N608" s="13">
        <v>-98550</v>
      </c>
      <c r="O608" s="6"/>
    </row>
    <row r="609" spans="1:15" x14ac:dyDescent="0.25">
      <c r="A609" s="4" t="s">
        <v>1171</v>
      </c>
      <c r="B609" s="5" t="s">
        <v>1017</v>
      </c>
      <c r="C609" s="5" t="s">
        <v>759</v>
      </c>
      <c r="D609" s="5" t="s">
        <v>177</v>
      </c>
      <c r="E609" s="12"/>
      <c r="F609" s="6"/>
      <c r="G609" s="6"/>
      <c r="H609" s="12"/>
      <c r="I609" s="6"/>
      <c r="J609" s="6"/>
      <c r="K609" s="6"/>
      <c r="L609" s="6"/>
      <c r="M609" s="6"/>
      <c r="N609" s="13">
        <v>-4720</v>
      </c>
      <c r="O609" s="6"/>
    </row>
    <row r="610" spans="1:15" x14ac:dyDescent="0.25">
      <c r="A610" s="4" t="s">
        <v>1190</v>
      </c>
      <c r="B610" s="5" t="s">
        <v>1017</v>
      </c>
      <c r="C610" s="5" t="s">
        <v>759</v>
      </c>
      <c r="D610" s="5" t="s">
        <v>171</v>
      </c>
      <c r="E610" s="12"/>
      <c r="F610" s="6"/>
      <c r="G610" s="13">
        <v>53290</v>
      </c>
      <c r="H610" s="12"/>
      <c r="I610" s="7">
        <v>2360</v>
      </c>
      <c r="J610" s="6"/>
      <c r="K610" s="6"/>
      <c r="L610" s="6"/>
      <c r="M610" s="13">
        <v>72190</v>
      </c>
      <c r="N610" s="7">
        <v>-121060</v>
      </c>
      <c r="O610" s="6"/>
    </row>
    <row r="611" spans="1:15" x14ac:dyDescent="0.25">
      <c r="A611" s="4" t="s">
        <v>1193</v>
      </c>
      <c r="B611" s="5" t="s">
        <v>1017</v>
      </c>
      <c r="C611" s="5" t="s">
        <v>759</v>
      </c>
      <c r="D611" s="5" t="s">
        <v>174</v>
      </c>
      <c r="E611" s="12"/>
      <c r="F611" s="6"/>
      <c r="G611" s="13">
        <v>2410</v>
      </c>
      <c r="H611" s="7">
        <v>20</v>
      </c>
      <c r="I611" s="7">
        <v>60</v>
      </c>
      <c r="J611" s="6"/>
      <c r="K611" s="6"/>
      <c r="L611" s="6"/>
      <c r="M611" s="6"/>
      <c r="N611" s="13">
        <v>-4220</v>
      </c>
      <c r="O611" s="6"/>
    </row>
    <row r="612" spans="1:15" x14ac:dyDescent="0.25">
      <c r="A612" s="4" t="s">
        <v>1194</v>
      </c>
      <c r="B612" s="5" t="s">
        <v>1017</v>
      </c>
      <c r="C612" s="5" t="s">
        <v>759</v>
      </c>
      <c r="D612" s="5" t="s">
        <v>175</v>
      </c>
      <c r="E612" s="7">
        <v>9860</v>
      </c>
      <c r="F612" s="6"/>
      <c r="G612" s="13">
        <v>9840</v>
      </c>
      <c r="H612" s="7">
        <v>270</v>
      </c>
      <c r="I612" s="7">
        <v>200</v>
      </c>
      <c r="J612" s="6"/>
      <c r="K612" s="6"/>
      <c r="L612" s="6"/>
      <c r="M612" s="6"/>
      <c r="N612" s="7">
        <v>-41900</v>
      </c>
      <c r="O612" s="6"/>
    </row>
    <row r="613" spans="1:15" x14ac:dyDescent="0.25">
      <c r="A613" s="4" t="s">
        <v>1192</v>
      </c>
      <c r="B613" s="5" t="s">
        <v>1017</v>
      </c>
      <c r="C613" s="5" t="s">
        <v>759</v>
      </c>
      <c r="D613" s="5" t="s">
        <v>173</v>
      </c>
      <c r="E613" s="6"/>
      <c r="F613" s="6"/>
      <c r="G613" s="13">
        <v>14390</v>
      </c>
      <c r="H613" s="13">
        <v>20</v>
      </c>
      <c r="I613" s="13">
        <v>1250</v>
      </c>
      <c r="J613" s="6"/>
      <c r="K613" s="6"/>
      <c r="L613" s="12"/>
      <c r="M613" s="6"/>
      <c r="N613" s="13">
        <v>-47460</v>
      </c>
      <c r="O613" s="6"/>
    </row>
    <row r="614" spans="1:15" x14ac:dyDescent="0.25">
      <c r="A614" s="4" t="s">
        <v>1191</v>
      </c>
      <c r="B614" s="5" t="s">
        <v>1017</v>
      </c>
      <c r="C614" s="5" t="s">
        <v>759</v>
      </c>
      <c r="D614" s="5" t="s">
        <v>172</v>
      </c>
      <c r="E614" s="12"/>
      <c r="F614" s="6"/>
      <c r="G614" s="13">
        <v>22090</v>
      </c>
      <c r="H614" s="13">
        <v>100</v>
      </c>
      <c r="I614" s="13">
        <v>60</v>
      </c>
      <c r="J614" s="6"/>
      <c r="K614" s="6"/>
      <c r="L614" s="6"/>
      <c r="M614" s="6"/>
      <c r="N614" s="7">
        <v>-231240</v>
      </c>
      <c r="O614" s="6"/>
    </row>
    <row r="615" spans="1:15" x14ac:dyDescent="0.25">
      <c r="A615" s="4" t="s">
        <v>1170</v>
      </c>
      <c r="B615" s="5" t="s">
        <v>1017</v>
      </c>
      <c r="C615" s="5" t="s">
        <v>759</v>
      </c>
      <c r="D615" s="5" t="s">
        <v>176</v>
      </c>
      <c r="E615" s="6"/>
      <c r="F615" s="6"/>
      <c r="G615" s="13">
        <v>1300</v>
      </c>
      <c r="H615" s="12"/>
      <c r="I615" s="7">
        <v>570</v>
      </c>
      <c r="J615" s="6"/>
      <c r="K615" s="6"/>
      <c r="L615" s="12"/>
      <c r="M615" s="6"/>
      <c r="N615" s="13">
        <v>-4590</v>
      </c>
      <c r="O615" s="6"/>
    </row>
    <row r="616" spans="1:15" x14ac:dyDescent="0.25">
      <c r="A616" s="4" t="s">
        <v>2050</v>
      </c>
      <c r="B616" s="5" t="s">
        <v>1017</v>
      </c>
      <c r="C616" s="5" t="s">
        <v>977</v>
      </c>
      <c r="D616" s="5" t="s">
        <v>363</v>
      </c>
      <c r="E616" s="7">
        <v>49620</v>
      </c>
      <c r="F616" s="6"/>
      <c r="G616" s="13">
        <v>1690</v>
      </c>
      <c r="H616" s="7">
        <v>320</v>
      </c>
      <c r="I616" s="13">
        <v>34870</v>
      </c>
      <c r="J616" s="6"/>
      <c r="K616" s="6"/>
      <c r="L616" s="6"/>
      <c r="M616" s="6"/>
      <c r="N616" s="13">
        <v>-37450</v>
      </c>
      <c r="O616" s="6"/>
    </row>
    <row r="617" spans="1:15" x14ac:dyDescent="0.25">
      <c r="A617" s="4" t="s">
        <v>2440</v>
      </c>
      <c r="B617" s="5" t="s">
        <v>1017</v>
      </c>
      <c r="C617" s="5" t="s">
        <v>1011</v>
      </c>
      <c r="D617" s="5" t="s">
        <v>414</v>
      </c>
      <c r="E617" s="12"/>
      <c r="F617" s="6"/>
      <c r="G617" s="6"/>
      <c r="H617" s="12"/>
      <c r="I617" s="12"/>
      <c r="J617" s="6"/>
      <c r="K617" s="6"/>
      <c r="L617" s="12"/>
      <c r="M617" s="6"/>
      <c r="N617" s="7">
        <v>-20780</v>
      </c>
      <c r="O617" s="6"/>
    </row>
    <row r="618" spans="1:15" x14ac:dyDescent="0.25">
      <c r="A618" s="4" t="s">
        <v>2437</v>
      </c>
      <c r="B618" s="5" t="s">
        <v>1017</v>
      </c>
      <c r="C618" s="5" t="s">
        <v>1011</v>
      </c>
      <c r="D618" s="5" t="s">
        <v>411</v>
      </c>
      <c r="E618" s="7">
        <v>225070</v>
      </c>
      <c r="F618" s="7">
        <v>1170</v>
      </c>
      <c r="G618" s="12"/>
      <c r="H618" s="7">
        <v>8570</v>
      </c>
      <c r="I618" s="7">
        <v>13950</v>
      </c>
      <c r="J618" s="12"/>
      <c r="K618" s="6"/>
      <c r="L618" s="6"/>
      <c r="M618" s="6"/>
      <c r="N618" s="7">
        <v>-2990</v>
      </c>
      <c r="O618" s="6"/>
    </row>
    <row r="619" spans="1:15" x14ac:dyDescent="0.25">
      <c r="A619" s="4" t="s">
        <v>2438</v>
      </c>
      <c r="B619" s="5" t="s">
        <v>1017</v>
      </c>
      <c r="C619" s="5" t="s">
        <v>1011</v>
      </c>
      <c r="D619" s="5" t="s">
        <v>412</v>
      </c>
      <c r="E619" s="7">
        <v>327010</v>
      </c>
      <c r="F619" s="13">
        <v>1660</v>
      </c>
      <c r="G619" s="6"/>
      <c r="H619" s="7">
        <v>5910</v>
      </c>
      <c r="I619" s="7">
        <v>34710</v>
      </c>
      <c r="J619" s="6"/>
      <c r="K619" s="6"/>
      <c r="L619" s="6"/>
      <c r="M619" s="6"/>
      <c r="N619" s="13">
        <v>-425000</v>
      </c>
      <c r="O619" s="6"/>
    </row>
    <row r="620" spans="1:15" x14ac:dyDescent="0.25">
      <c r="A620" s="4" t="s">
        <v>2443</v>
      </c>
      <c r="B620" s="5" t="s">
        <v>1017</v>
      </c>
      <c r="C620" s="5" t="s">
        <v>1011</v>
      </c>
      <c r="D620" s="5" t="s">
        <v>415</v>
      </c>
      <c r="E620" s="13">
        <v>93240</v>
      </c>
      <c r="F620" s="13">
        <v>130</v>
      </c>
      <c r="G620" s="6"/>
      <c r="H620" s="13">
        <v>80</v>
      </c>
      <c r="I620" s="13">
        <v>590</v>
      </c>
      <c r="J620" s="6"/>
      <c r="K620" s="6"/>
      <c r="L620" s="6"/>
      <c r="M620" s="12"/>
      <c r="N620" s="13">
        <v>-20</v>
      </c>
      <c r="O620" s="6"/>
    </row>
    <row r="621" spans="1:15" x14ac:dyDescent="0.25">
      <c r="A621" s="4" t="s">
        <v>2436</v>
      </c>
      <c r="B621" s="5" t="s">
        <v>1017</v>
      </c>
      <c r="C621" s="5" t="s">
        <v>1011</v>
      </c>
      <c r="D621" s="5" t="s">
        <v>410</v>
      </c>
      <c r="E621" s="7">
        <v>937090</v>
      </c>
      <c r="F621" s="13">
        <v>240</v>
      </c>
      <c r="G621" s="12"/>
      <c r="H621" s="7">
        <v>9730</v>
      </c>
      <c r="I621" s="7">
        <v>60730</v>
      </c>
      <c r="J621" s="6"/>
      <c r="K621" s="6"/>
      <c r="L621" s="6"/>
      <c r="M621" s="6"/>
      <c r="N621" s="7">
        <v>-689960</v>
      </c>
      <c r="O621" s="6"/>
    </row>
    <row r="622" spans="1:15" x14ac:dyDescent="0.25">
      <c r="A622" s="4" t="s">
        <v>3021</v>
      </c>
      <c r="B622" s="5" t="s">
        <v>1017</v>
      </c>
      <c r="C622" s="5" t="s">
        <v>1011</v>
      </c>
      <c r="D622" s="5" t="s">
        <v>419</v>
      </c>
      <c r="E622" s="7">
        <v>203330</v>
      </c>
      <c r="F622" s="13">
        <v>32</v>
      </c>
      <c r="G622" s="12"/>
      <c r="H622" s="7">
        <v>860</v>
      </c>
      <c r="I622" s="7">
        <v>17640</v>
      </c>
      <c r="J622" s="6"/>
      <c r="K622" s="6"/>
      <c r="L622" s="6"/>
      <c r="M622" s="6"/>
      <c r="N622" s="13">
        <v>-20</v>
      </c>
      <c r="O622" s="6"/>
    </row>
    <row r="623" spans="1:15" x14ac:dyDescent="0.25">
      <c r="A623" s="4" t="s">
        <v>2439</v>
      </c>
      <c r="B623" s="5" t="s">
        <v>1017</v>
      </c>
      <c r="C623" s="5" t="s">
        <v>1011</v>
      </c>
      <c r="D623" s="5" t="s">
        <v>413</v>
      </c>
      <c r="E623" s="13">
        <v>7960</v>
      </c>
      <c r="F623" s="6"/>
      <c r="G623" s="6"/>
      <c r="H623" s="13">
        <v>1030</v>
      </c>
      <c r="I623" s="7">
        <v>820</v>
      </c>
      <c r="J623" s="6"/>
      <c r="K623" s="6"/>
      <c r="L623" s="6"/>
      <c r="M623" s="6"/>
      <c r="N623" s="6"/>
      <c r="O623" s="6"/>
    </row>
    <row r="624" spans="1:15" x14ac:dyDescent="0.25">
      <c r="A624" s="4" t="s">
        <v>2435</v>
      </c>
      <c r="B624" s="5" t="s">
        <v>1017</v>
      </c>
      <c r="C624" s="5" t="s">
        <v>1011</v>
      </c>
      <c r="D624" s="5" t="s">
        <v>409</v>
      </c>
      <c r="E624" s="13">
        <v>145080</v>
      </c>
      <c r="F624" s="13">
        <v>7</v>
      </c>
      <c r="G624" s="6"/>
      <c r="H624" s="13">
        <v>30</v>
      </c>
      <c r="I624" s="13">
        <v>1470</v>
      </c>
      <c r="J624" s="12"/>
      <c r="K624" s="6"/>
      <c r="L624" s="6"/>
      <c r="M624" s="6"/>
      <c r="N624" s="6"/>
      <c r="O624" s="6"/>
    </row>
    <row r="625" spans="1:15" x14ac:dyDescent="0.25">
      <c r="A625" s="4" t="s">
        <v>2445</v>
      </c>
      <c r="B625" s="5" t="s">
        <v>1017</v>
      </c>
      <c r="C625" s="5" t="s">
        <v>1011</v>
      </c>
      <c r="D625" s="5" t="s">
        <v>417</v>
      </c>
      <c r="E625" s="6"/>
      <c r="F625" s="6"/>
      <c r="G625" s="6"/>
      <c r="H625" s="6"/>
      <c r="I625" s="13">
        <v>45770</v>
      </c>
      <c r="J625" s="12"/>
      <c r="K625" s="6"/>
      <c r="L625" s="6"/>
      <c r="M625" s="6"/>
      <c r="N625" s="6"/>
      <c r="O625" s="6"/>
    </row>
    <row r="626" spans="1:15" x14ac:dyDescent="0.25">
      <c r="A626" s="40" t="s">
        <v>2453</v>
      </c>
      <c r="B626" s="5" t="s">
        <v>1017</v>
      </c>
      <c r="C626" s="5" t="s">
        <v>1011</v>
      </c>
      <c r="D626" s="5" t="s">
        <v>37</v>
      </c>
      <c r="E626" s="6"/>
      <c r="F626" s="6"/>
      <c r="G626" s="6"/>
      <c r="H626" s="6"/>
      <c r="I626" s="12"/>
      <c r="J626" s="6"/>
      <c r="K626" s="6"/>
      <c r="L626" s="6"/>
      <c r="M626" s="6"/>
      <c r="N626" s="6"/>
      <c r="O626" s="13">
        <v>-46720</v>
      </c>
    </row>
    <row r="627" spans="1:15" x14ac:dyDescent="0.25">
      <c r="A627" s="4" t="s">
        <v>2444</v>
      </c>
      <c r="B627" s="5" t="s">
        <v>1017</v>
      </c>
      <c r="C627" s="5" t="s">
        <v>1011</v>
      </c>
      <c r="D627" s="5" t="s">
        <v>416</v>
      </c>
      <c r="E627" s="13">
        <v>365165</v>
      </c>
      <c r="F627" s="13">
        <v>40</v>
      </c>
      <c r="G627" s="6"/>
      <c r="H627" s="13">
        <v>140</v>
      </c>
      <c r="I627" s="7">
        <v>4460</v>
      </c>
      <c r="J627" s="6"/>
      <c r="K627" s="6"/>
      <c r="L627" s="6"/>
      <c r="M627" s="6"/>
      <c r="N627" s="13">
        <v>-200</v>
      </c>
      <c r="O627" s="6"/>
    </row>
    <row r="628" spans="1:15" x14ac:dyDescent="0.25">
      <c r="A628" s="9" t="s">
        <v>2452</v>
      </c>
      <c r="B628" s="5" t="s">
        <v>1017</v>
      </c>
      <c r="C628" s="5" t="s">
        <v>1011</v>
      </c>
      <c r="D628" s="5" t="s">
        <v>418</v>
      </c>
      <c r="E628" s="6"/>
      <c r="F628" s="6"/>
      <c r="G628" s="6"/>
      <c r="H628" s="6"/>
      <c r="I628" s="13">
        <v>105820</v>
      </c>
      <c r="J628" s="12"/>
      <c r="K628" s="6"/>
      <c r="L628" s="6"/>
      <c r="M628" s="6"/>
      <c r="N628" s="6"/>
      <c r="O628" s="6"/>
    </row>
    <row r="629" spans="1:15" x14ac:dyDescent="0.25">
      <c r="A629" s="4" t="s">
        <v>1169</v>
      </c>
      <c r="B629" s="5" t="s">
        <v>1017</v>
      </c>
      <c r="C629" s="5" t="s">
        <v>1012</v>
      </c>
      <c r="D629" s="5" t="s">
        <v>192</v>
      </c>
      <c r="E629" s="13">
        <v>434101</v>
      </c>
      <c r="F629" s="13">
        <v>110</v>
      </c>
      <c r="G629" s="6"/>
      <c r="H629" s="13">
        <v>1480</v>
      </c>
      <c r="I629" s="13">
        <v>22210</v>
      </c>
      <c r="J629" s="12"/>
      <c r="K629" s="6"/>
      <c r="L629" s="6"/>
      <c r="M629" s="6"/>
      <c r="N629" s="6"/>
      <c r="O629" s="6"/>
    </row>
    <row r="630" spans="1:15" x14ac:dyDescent="0.25">
      <c r="A630" s="4" t="s">
        <v>1158</v>
      </c>
      <c r="B630" s="5" t="s">
        <v>1017</v>
      </c>
      <c r="C630" s="5" t="s">
        <v>1012</v>
      </c>
      <c r="D630" s="5" t="s">
        <v>199</v>
      </c>
      <c r="E630" s="7">
        <v>281000</v>
      </c>
      <c r="F630" s="7">
        <v>760</v>
      </c>
      <c r="G630" s="13">
        <v>113910</v>
      </c>
      <c r="H630" s="7">
        <v>13840</v>
      </c>
      <c r="I630" s="7">
        <v>101520</v>
      </c>
      <c r="J630" s="6"/>
      <c r="K630" s="6"/>
      <c r="L630" s="6"/>
      <c r="M630" s="13">
        <v>4130</v>
      </c>
      <c r="N630" s="7">
        <v>-380770</v>
      </c>
      <c r="O630" s="6"/>
    </row>
    <row r="631" spans="1:15" x14ac:dyDescent="0.25">
      <c r="A631" s="4" t="s">
        <v>3621</v>
      </c>
      <c r="B631" s="5" t="s">
        <v>1017</v>
      </c>
      <c r="C631" s="5" t="s">
        <v>1012</v>
      </c>
      <c r="D631" s="5" t="s">
        <v>201</v>
      </c>
      <c r="E631" s="6"/>
      <c r="F631" s="6"/>
      <c r="G631" s="6"/>
      <c r="H631" s="6"/>
      <c r="I631" s="13">
        <v>23140</v>
      </c>
      <c r="J631" s="6"/>
      <c r="K631" s="6"/>
      <c r="L631" s="6"/>
      <c r="M631" s="6"/>
      <c r="N631" s="6"/>
      <c r="O631" s="12"/>
    </row>
    <row r="632" spans="1:15" x14ac:dyDescent="0.25">
      <c r="A632" s="4" t="s">
        <v>1161</v>
      </c>
      <c r="B632" s="5" t="s">
        <v>1017</v>
      </c>
      <c r="C632" s="5" t="s">
        <v>1012</v>
      </c>
      <c r="D632" s="5" t="s">
        <v>203</v>
      </c>
      <c r="E632" s="6"/>
      <c r="F632" s="6"/>
      <c r="G632" s="13">
        <v>1480</v>
      </c>
      <c r="H632" s="6"/>
      <c r="I632" s="6"/>
      <c r="J632" s="12"/>
      <c r="K632" s="6"/>
      <c r="L632" s="6"/>
      <c r="M632" s="13">
        <v>5500</v>
      </c>
      <c r="N632" s="6"/>
      <c r="O632" s="6"/>
    </row>
    <row r="633" spans="1:15" x14ac:dyDescent="0.25">
      <c r="A633" s="4" t="s">
        <v>3622</v>
      </c>
      <c r="B633" s="5" t="s">
        <v>1017</v>
      </c>
      <c r="C633" s="5" t="s">
        <v>1012</v>
      </c>
      <c r="D633" s="5" t="s">
        <v>204</v>
      </c>
      <c r="E633" s="6"/>
      <c r="F633" s="6"/>
      <c r="G633" s="13">
        <v>130</v>
      </c>
      <c r="H633" s="6"/>
      <c r="I633" s="13">
        <v>4980</v>
      </c>
      <c r="J633" s="12"/>
      <c r="K633" s="6"/>
      <c r="L633" s="6"/>
      <c r="M633" s="13">
        <v>3530</v>
      </c>
      <c r="N633" s="6"/>
      <c r="O633" s="6"/>
    </row>
    <row r="634" spans="1:15" x14ac:dyDescent="0.25">
      <c r="A634" s="9" t="s">
        <v>1189</v>
      </c>
      <c r="B634" s="5" t="s">
        <v>1017</v>
      </c>
      <c r="C634" s="5" t="s">
        <v>1012</v>
      </c>
      <c r="D634" s="5" t="s">
        <v>182</v>
      </c>
      <c r="E634" s="6"/>
      <c r="F634" s="6"/>
      <c r="G634" s="13">
        <v>16900</v>
      </c>
      <c r="H634" s="6"/>
      <c r="I634" s="6"/>
      <c r="J634" s="12"/>
      <c r="K634" s="6"/>
      <c r="L634" s="6"/>
      <c r="M634" s="6"/>
      <c r="N634" s="12"/>
      <c r="O634" s="6"/>
    </row>
    <row r="635" spans="1:15" x14ac:dyDescent="0.25">
      <c r="A635" s="4" t="s">
        <v>1154</v>
      </c>
      <c r="B635" s="5" t="s">
        <v>1017</v>
      </c>
      <c r="C635" s="5" t="s">
        <v>1012</v>
      </c>
      <c r="D635" s="5" t="s">
        <v>197</v>
      </c>
      <c r="E635" s="13">
        <v>26740</v>
      </c>
      <c r="F635" s="6"/>
      <c r="G635" s="6"/>
      <c r="H635" s="6"/>
      <c r="I635" s="6"/>
      <c r="J635" s="6"/>
      <c r="K635" s="6"/>
      <c r="L635" s="6"/>
      <c r="M635" s="6"/>
      <c r="N635" s="12"/>
      <c r="O635" s="6"/>
    </row>
    <row r="636" spans="1:15" x14ac:dyDescent="0.25">
      <c r="A636" s="4" t="s">
        <v>1166</v>
      </c>
      <c r="B636" s="5" t="s">
        <v>1017</v>
      </c>
      <c r="C636" s="5" t="s">
        <v>1012</v>
      </c>
      <c r="D636" s="5" t="s">
        <v>183</v>
      </c>
      <c r="E636" s="12"/>
      <c r="F636" s="12"/>
      <c r="G636" s="6"/>
      <c r="H636" s="12"/>
      <c r="I636" s="7">
        <v>5530</v>
      </c>
      <c r="J636" s="6"/>
      <c r="K636" s="6"/>
      <c r="L636" s="6"/>
      <c r="M636" s="6"/>
      <c r="N636" s="12"/>
      <c r="O636" s="6"/>
    </row>
    <row r="637" spans="1:15" x14ac:dyDescent="0.25">
      <c r="A637" s="4" t="s">
        <v>1152</v>
      </c>
      <c r="B637" s="5" t="s">
        <v>1017</v>
      </c>
      <c r="C637" s="5" t="s">
        <v>1012</v>
      </c>
      <c r="D637" s="5" t="s">
        <v>194</v>
      </c>
      <c r="E637" s="12"/>
      <c r="F637" s="12"/>
      <c r="G637" s="13">
        <v>6215</v>
      </c>
      <c r="H637" s="12"/>
      <c r="I637" s="12"/>
      <c r="J637" s="6"/>
      <c r="K637" s="6"/>
      <c r="L637" s="6"/>
      <c r="M637" s="6"/>
      <c r="N637" s="12"/>
      <c r="O637" s="6"/>
    </row>
    <row r="638" spans="1:15" x14ac:dyDescent="0.25">
      <c r="A638" s="4" t="s">
        <v>1151</v>
      </c>
      <c r="B638" s="5" t="s">
        <v>1017</v>
      </c>
      <c r="C638" s="5" t="s">
        <v>1012</v>
      </c>
      <c r="D638" s="5" t="s">
        <v>193</v>
      </c>
      <c r="E638" s="12"/>
      <c r="F638" s="12"/>
      <c r="G638" s="13">
        <v>500</v>
      </c>
      <c r="H638" s="12"/>
      <c r="I638" s="7">
        <v>900</v>
      </c>
      <c r="J638" s="6"/>
      <c r="K638" s="6"/>
      <c r="L638" s="6"/>
      <c r="M638" s="13">
        <v>19670</v>
      </c>
      <c r="N638" s="12"/>
      <c r="O638" s="6"/>
    </row>
    <row r="639" spans="1:15" x14ac:dyDescent="0.25">
      <c r="A639" s="4" t="s">
        <v>1153</v>
      </c>
      <c r="B639" s="5" t="s">
        <v>1017</v>
      </c>
      <c r="C639" s="5" t="s">
        <v>1012</v>
      </c>
      <c r="D639" s="5" t="s">
        <v>196</v>
      </c>
      <c r="E639" s="12"/>
      <c r="F639" s="12"/>
      <c r="G639" s="6"/>
      <c r="H639" s="12"/>
      <c r="I639" s="7">
        <v>800</v>
      </c>
      <c r="J639" s="6"/>
      <c r="K639" s="6"/>
      <c r="L639" s="6"/>
      <c r="M639" s="6"/>
      <c r="N639" s="12"/>
      <c r="O639" s="6"/>
    </row>
    <row r="640" spans="1:15" x14ac:dyDescent="0.25">
      <c r="A640" s="4" t="s">
        <v>1159</v>
      </c>
      <c r="B640" s="5" t="s">
        <v>1017</v>
      </c>
      <c r="C640" s="5" t="s">
        <v>1012</v>
      </c>
      <c r="D640" s="5" t="s">
        <v>200</v>
      </c>
      <c r="E640" s="7">
        <v>220520</v>
      </c>
      <c r="F640" s="12"/>
      <c r="G640" s="6"/>
      <c r="H640" s="7">
        <v>4920</v>
      </c>
      <c r="I640" s="7">
        <v>26300</v>
      </c>
      <c r="J640" s="6"/>
      <c r="K640" s="6"/>
      <c r="L640" s="6"/>
      <c r="M640" s="6"/>
      <c r="N640" s="7">
        <v>-173660</v>
      </c>
      <c r="O640" s="6"/>
    </row>
    <row r="641" spans="1:15" x14ac:dyDescent="0.25">
      <c r="A641" s="4" t="s">
        <v>2479</v>
      </c>
      <c r="B641" s="5" t="s">
        <v>1017</v>
      </c>
      <c r="C641" s="5" t="s">
        <v>978</v>
      </c>
      <c r="D641" s="5" t="s">
        <v>903</v>
      </c>
      <c r="E641" s="7">
        <v>50710</v>
      </c>
      <c r="F641" s="6"/>
      <c r="G641" s="6"/>
      <c r="H641" s="12"/>
      <c r="I641" s="7">
        <v>22670</v>
      </c>
      <c r="J641" s="6"/>
      <c r="K641" s="6"/>
      <c r="L641" s="6"/>
      <c r="M641" s="6"/>
      <c r="N641" s="13">
        <v>-66590</v>
      </c>
      <c r="O641" s="6"/>
    </row>
    <row r="642" spans="1:15" x14ac:dyDescent="0.25">
      <c r="A642" s="4" t="s">
        <v>2484</v>
      </c>
      <c r="B642" s="5" t="s">
        <v>1017</v>
      </c>
      <c r="C642" s="5" t="s">
        <v>978</v>
      </c>
      <c r="D642" s="5" t="s">
        <v>904</v>
      </c>
      <c r="E642" s="12"/>
      <c r="F642" s="12"/>
      <c r="G642" s="13">
        <v>15400</v>
      </c>
      <c r="H642" s="12"/>
      <c r="I642" s="12"/>
      <c r="J642" s="6"/>
      <c r="K642" s="6"/>
      <c r="L642" s="6"/>
      <c r="M642" s="6"/>
      <c r="N642" s="6"/>
      <c r="O642" s="6"/>
    </row>
    <row r="643" spans="1:15" x14ac:dyDescent="0.25">
      <c r="A643" s="4" t="s">
        <v>2067</v>
      </c>
      <c r="B643" s="5" t="s">
        <v>1017</v>
      </c>
      <c r="C643" s="5" t="s">
        <v>765</v>
      </c>
      <c r="D643" s="5" t="s">
        <v>696</v>
      </c>
      <c r="E643" s="13">
        <v>157565</v>
      </c>
      <c r="F643" s="13">
        <v>400</v>
      </c>
      <c r="G643" s="6"/>
      <c r="H643" s="13">
        <v>10000</v>
      </c>
      <c r="I643" s="7">
        <v>1500</v>
      </c>
      <c r="J643" s="6"/>
      <c r="K643" s="6"/>
      <c r="L643" s="6"/>
      <c r="M643" s="6"/>
      <c r="N643" s="13">
        <v>-231400</v>
      </c>
      <c r="O643" s="6"/>
    </row>
    <row r="644" spans="1:15" x14ac:dyDescent="0.25">
      <c r="A644" s="40" t="s">
        <v>1955</v>
      </c>
      <c r="B644" s="5" t="s">
        <v>1017</v>
      </c>
      <c r="C644" s="5" t="s">
        <v>765</v>
      </c>
      <c r="D644" s="5" t="s">
        <v>234</v>
      </c>
      <c r="E644" s="13">
        <v>152325</v>
      </c>
      <c r="F644" s="13">
        <v>670</v>
      </c>
      <c r="G644" s="6"/>
      <c r="H644" s="13">
        <v>40</v>
      </c>
      <c r="I644" s="13">
        <v>-531150</v>
      </c>
      <c r="J644" s="6"/>
      <c r="K644" s="6"/>
      <c r="L644" s="6"/>
      <c r="M644" s="6"/>
      <c r="N644" s="6"/>
      <c r="O644" s="12"/>
    </row>
    <row r="645" spans="1:15" x14ac:dyDescent="0.25">
      <c r="A645" s="4" t="s">
        <v>2069</v>
      </c>
      <c r="B645" s="5" t="s">
        <v>1017</v>
      </c>
      <c r="C645" s="5" t="s">
        <v>765</v>
      </c>
      <c r="D645" s="5" t="s">
        <v>698</v>
      </c>
      <c r="E645" s="12"/>
      <c r="F645" s="12"/>
      <c r="G645" s="6"/>
      <c r="H645" s="12"/>
      <c r="I645" s="7">
        <v>5600</v>
      </c>
      <c r="J645" s="6"/>
      <c r="K645" s="6"/>
      <c r="L645" s="6"/>
      <c r="M645" s="6"/>
      <c r="N645" s="7">
        <v>-8200</v>
      </c>
      <c r="O645" s="6"/>
    </row>
    <row r="646" spans="1:15" x14ac:dyDescent="0.25">
      <c r="A646" s="4" t="s">
        <v>2060</v>
      </c>
      <c r="B646" s="5" t="s">
        <v>1017</v>
      </c>
      <c r="C646" s="5" t="s">
        <v>765</v>
      </c>
      <c r="D646" s="5" t="s">
        <v>689</v>
      </c>
      <c r="E646" s="13">
        <v>111360</v>
      </c>
      <c r="F646" s="13">
        <v>750</v>
      </c>
      <c r="G646" s="6"/>
      <c r="H646" s="6"/>
      <c r="I646" s="12"/>
      <c r="J646" s="6"/>
      <c r="K646" s="6"/>
      <c r="L646" s="6"/>
      <c r="M646" s="6"/>
      <c r="N646" s="6"/>
      <c r="O646" s="6"/>
    </row>
    <row r="647" spans="1:15" x14ac:dyDescent="0.25">
      <c r="A647" s="4" t="s">
        <v>2064</v>
      </c>
      <c r="B647" s="5" t="s">
        <v>1017</v>
      </c>
      <c r="C647" s="5" t="s">
        <v>765</v>
      </c>
      <c r="D647" s="5" t="s">
        <v>693</v>
      </c>
      <c r="E647" s="12"/>
      <c r="F647" s="12"/>
      <c r="G647" s="6"/>
      <c r="H647" s="7">
        <v>832320</v>
      </c>
      <c r="I647" s="7">
        <v>4000</v>
      </c>
      <c r="J647" s="6"/>
      <c r="K647" s="6"/>
      <c r="L647" s="6"/>
      <c r="M647" s="6"/>
      <c r="N647" s="13">
        <v>-714730</v>
      </c>
      <c r="O647" s="6"/>
    </row>
    <row r="648" spans="1:15" x14ac:dyDescent="0.25">
      <c r="A648" s="4" t="s">
        <v>2062</v>
      </c>
      <c r="B648" s="5" t="s">
        <v>1017</v>
      </c>
      <c r="C648" s="5" t="s">
        <v>765</v>
      </c>
      <c r="D648" s="5" t="s">
        <v>691</v>
      </c>
      <c r="E648" s="12"/>
      <c r="F648" s="12"/>
      <c r="G648" s="12"/>
      <c r="H648" s="12"/>
      <c r="I648" s="12"/>
      <c r="J648" s="6"/>
      <c r="K648" s="6"/>
      <c r="L648" s="6"/>
      <c r="M648" s="12"/>
      <c r="N648" s="7">
        <v>-66340</v>
      </c>
      <c r="O648" s="6"/>
    </row>
    <row r="649" spans="1:15" x14ac:dyDescent="0.25">
      <c r="A649" s="4" t="s">
        <v>2066</v>
      </c>
      <c r="B649" s="5" t="s">
        <v>1017</v>
      </c>
      <c r="C649" s="5" t="s">
        <v>765</v>
      </c>
      <c r="D649" s="5" t="s">
        <v>695</v>
      </c>
      <c r="E649" s="6"/>
      <c r="F649" s="6"/>
      <c r="G649" s="6"/>
      <c r="H649" s="6"/>
      <c r="I649" s="12"/>
      <c r="J649" s="6"/>
      <c r="K649" s="6"/>
      <c r="L649" s="6"/>
      <c r="M649" s="6"/>
      <c r="N649" s="13">
        <v>-18000</v>
      </c>
      <c r="O649" s="6"/>
    </row>
    <row r="650" spans="1:15" x14ac:dyDescent="0.25">
      <c r="A650" s="4" t="s">
        <v>2065</v>
      </c>
      <c r="B650" s="5" t="s">
        <v>1017</v>
      </c>
      <c r="C650" s="5" t="s">
        <v>765</v>
      </c>
      <c r="D650" s="5" t="s">
        <v>694</v>
      </c>
      <c r="E650" s="6"/>
      <c r="F650" s="6"/>
      <c r="G650" s="12"/>
      <c r="H650" s="6"/>
      <c r="I650" s="6"/>
      <c r="J650" s="6"/>
      <c r="K650" s="6"/>
      <c r="L650" s="6"/>
      <c r="M650" s="12"/>
      <c r="N650" s="13">
        <v>-13570</v>
      </c>
      <c r="O650" s="6"/>
    </row>
    <row r="651" spans="1:15" x14ac:dyDescent="0.25">
      <c r="A651" s="4" t="s">
        <v>2061</v>
      </c>
      <c r="B651" s="5" t="s">
        <v>1017</v>
      </c>
      <c r="C651" s="5" t="s">
        <v>765</v>
      </c>
      <c r="D651" s="5" t="s">
        <v>690</v>
      </c>
      <c r="E651" s="6"/>
      <c r="F651" s="6"/>
      <c r="G651" s="7">
        <v>177920</v>
      </c>
      <c r="H651" s="6"/>
      <c r="I651" s="7">
        <v>6400</v>
      </c>
      <c r="J651" s="6"/>
      <c r="K651" s="6"/>
      <c r="L651" s="6"/>
      <c r="M651" s="7">
        <v>72340</v>
      </c>
      <c r="N651" s="13">
        <v>-122045</v>
      </c>
      <c r="O651" s="6"/>
    </row>
    <row r="652" spans="1:15" x14ac:dyDescent="0.25">
      <c r="A652" s="4" t="s">
        <v>2076</v>
      </c>
      <c r="B652" s="5" t="s">
        <v>1017</v>
      </c>
      <c r="C652" s="5" t="s">
        <v>765</v>
      </c>
      <c r="D652" s="5" t="s">
        <v>705</v>
      </c>
      <c r="E652" s="6"/>
      <c r="F652" s="6"/>
      <c r="G652" s="12"/>
      <c r="H652" s="13">
        <v>779610</v>
      </c>
      <c r="I652" s="6"/>
      <c r="J652" s="6"/>
      <c r="K652" s="6"/>
      <c r="L652" s="6"/>
      <c r="M652" s="6"/>
      <c r="N652" s="13">
        <v>-954179</v>
      </c>
      <c r="O652" s="6"/>
    </row>
    <row r="653" spans="1:15" x14ac:dyDescent="0.25">
      <c r="A653" s="4" t="s">
        <v>2059</v>
      </c>
      <c r="B653" s="5" t="s">
        <v>1017</v>
      </c>
      <c r="C653" s="5" t="s">
        <v>765</v>
      </c>
      <c r="D653" s="5" t="s">
        <v>688</v>
      </c>
      <c r="E653" s="7">
        <v>1394690</v>
      </c>
      <c r="F653" s="13">
        <v>490</v>
      </c>
      <c r="G653" s="6"/>
      <c r="H653" s="13">
        <v>349970</v>
      </c>
      <c r="I653" s="13">
        <v>10170</v>
      </c>
      <c r="J653" s="6"/>
      <c r="K653" s="6"/>
      <c r="L653" s="6"/>
      <c r="M653" s="6"/>
      <c r="N653" s="13">
        <v>-2751075</v>
      </c>
      <c r="O653" s="6"/>
    </row>
    <row r="654" spans="1:15" x14ac:dyDescent="0.25">
      <c r="A654" s="4" t="s">
        <v>2063</v>
      </c>
      <c r="B654" s="5" t="s">
        <v>1017</v>
      </c>
      <c r="C654" s="5" t="s">
        <v>765</v>
      </c>
      <c r="D654" s="5" t="s">
        <v>692</v>
      </c>
      <c r="E654" s="6"/>
      <c r="F654" s="6"/>
      <c r="G654" s="6"/>
      <c r="H654" s="6"/>
      <c r="I654" s="7">
        <v>2050</v>
      </c>
      <c r="J654" s="6"/>
      <c r="K654" s="6"/>
      <c r="L654" s="6"/>
      <c r="M654" s="6"/>
      <c r="N654" s="13">
        <v>-2900</v>
      </c>
      <c r="O654" s="6"/>
    </row>
    <row r="655" spans="1:15" x14ac:dyDescent="0.25">
      <c r="A655" s="40" t="s">
        <v>1948</v>
      </c>
      <c r="B655" s="5" t="s">
        <v>1017</v>
      </c>
      <c r="C655" s="5" t="s">
        <v>1004</v>
      </c>
      <c r="D655" s="5" t="s">
        <v>681</v>
      </c>
      <c r="E655" s="13">
        <v>127970</v>
      </c>
      <c r="F655" s="6"/>
      <c r="G655" s="12"/>
      <c r="H655" s="6"/>
      <c r="I655" s="13">
        <v>1000</v>
      </c>
      <c r="J655" s="6"/>
      <c r="K655" s="6"/>
      <c r="L655" s="6"/>
      <c r="M655" s="6"/>
      <c r="N655" s="6"/>
      <c r="O655" s="6"/>
    </row>
    <row r="656" spans="1:15" x14ac:dyDescent="0.25">
      <c r="A656" s="4" t="s">
        <v>1949</v>
      </c>
      <c r="B656" s="5" t="s">
        <v>1017</v>
      </c>
      <c r="C656" s="5" t="s">
        <v>1004</v>
      </c>
      <c r="D656" s="5" t="s">
        <v>682</v>
      </c>
      <c r="E656" s="13">
        <v>185340</v>
      </c>
      <c r="F656" s="13">
        <v>60</v>
      </c>
      <c r="G656" s="12"/>
      <c r="H656" s="6"/>
      <c r="I656" s="7">
        <v>3300</v>
      </c>
      <c r="J656" s="6"/>
      <c r="K656" s="6"/>
      <c r="L656" s="6"/>
      <c r="M656" s="12"/>
      <c r="N656" s="6"/>
      <c r="O656" s="6"/>
    </row>
    <row r="657" spans="1:15" x14ac:dyDescent="0.25">
      <c r="A657" s="4" t="s">
        <v>1951</v>
      </c>
      <c r="B657" s="5" t="s">
        <v>1017</v>
      </c>
      <c r="C657" s="5" t="s">
        <v>1004</v>
      </c>
      <c r="D657" s="5" t="s">
        <v>684</v>
      </c>
      <c r="E657" s="6"/>
      <c r="F657" s="6"/>
      <c r="G657" s="6"/>
      <c r="H657" s="13">
        <v>198540</v>
      </c>
      <c r="I657" s="12"/>
      <c r="J657" s="6"/>
      <c r="K657" s="6"/>
      <c r="L657" s="6"/>
      <c r="M657" s="6"/>
      <c r="N657" s="13">
        <v>-308230</v>
      </c>
      <c r="O657" s="6"/>
    </row>
    <row r="658" spans="1:15" x14ac:dyDescent="0.25">
      <c r="A658" s="40" t="s">
        <v>1950</v>
      </c>
      <c r="B658" s="5" t="s">
        <v>1017</v>
      </c>
      <c r="C658" s="5" t="s">
        <v>1004</v>
      </c>
      <c r="D658" s="5" t="s">
        <v>683</v>
      </c>
      <c r="E658" s="12"/>
      <c r="F658" s="6"/>
      <c r="G658" s="6"/>
      <c r="H658" s="7">
        <v>600</v>
      </c>
      <c r="I658" s="7">
        <v>17590</v>
      </c>
      <c r="J658" s="6"/>
      <c r="K658" s="6"/>
      <c r="L658" s="6"/>
      <c r="M658" s="6"/>
      <c r="N658" s="12"/>
      <c r="O658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topLeftCell="A7" workbookViewId="0">
      <selection activeCell="F30" sqref="F30"/>
    </sheetView>
  </sheetViews>
  <sheetFormatPr defaultRowHeight="15" x14ac:dyDescent="0.25"/>
  <cols>
    <col min="3" max="5" width="9" bestFit="1" customWidth="1"/>
    <col min="6" max="6" width="10.5703125" bestFit="1" customWidth="1"/>
  </cols>
  <sheetData>
    <row r="2" spans="1:6" ht="14.45" x14ac:dyDescent="0.3">
      <c r="A2" s="14" t="s">
        <v>973</v>
      </c>
      <c r="B2" s="14" t="s">
        <v>0</v>
      </c>
      <c r="C2" s="14" t="s">
        <v>114</v>
      </c>
      <c r="D2" s="14" t="s">
        <v>55</v>
      </c>
      <c r="E2" s="14" t="s">
        <v>32</v>
      </c>
      <c r="F2" s="14" t="s">
        <v>974</v>
      </c>
    </row>
    <row r="3" spans="1:6" ht="14.45" x14ac:dyDescent="0.3">
      <c r="A3" s="15" t="s">
        <v>13</v>
      </c>
      <c r="B3" s="15" t="s">
        <v>14</v>
      </c>
      <c r="C3" s="16"/>
      <c r="D3" s="17">
        <v>128390</v>
      </c>
      <c r="E3" s="17">
        <v>36100</v>
      </c>
      <c r="F3" s="16"/>
    </row>
    <row r="4" spans="1:6" ht="14.45" x14ac:dyDescent="0.3">
      <c r="A4" s="15" t="s">
        <v>13</v>
      </c>
      <c r="B4" s="15" t="s">
        <v>40</v>
      </c>
      <c r="C4" s="17">
        <v>49300</v>
      </c>
      <c r="D4" s="17">
        <v>343890</v>
      </c>
      <c r="E4" s="17">
        <v>130214</v>
      </c>
      <c r="F4" s="17">
        <v>-237490</v>
      </c>
    </row>
    <row r="5" spans="1:6" ht="14.45" x14ac:dyDescent="0.3">
      <c r="A5" s="15" t="s">
        <v>13</v>
      </c>
      <c r="B5" s="15" t="s">
        <v>62</v>
      </c>
      <c r="C5" s="17">
        <v>1920</v>
      </c>
      <c r="D5" s="17">
        <v>483590</v>
      </c>
      <c r="E5" s="17">
        <v>14620</v>
      </c>
      <c r="F5" s="17">
        <v>-591590</v>
      </c>
    </row>
    <row r="6" spans="1:6" ht="14.45" x14ac:dyDescent="0.3">
      <c r="A6" s="15" t="s">
        <v>13</v>
      </c>
      <c r="B6" s="15" t="s">
        <v>42</v>
      </c>
      <c r="C6" s="17">
        <v>85080</v>
      </c>
      <c r="D6" s="17">
        <v>1913800</v>
      </c>
      <c r="E6" s="17">
        <v>187163</v>
      </c>
      <c r="F6" s="17">
        <v>-2775110</v>
      </c>
    </row>
    <row r="7" spans="1:6" ht="14.45" x14ac:dyDescent="0.3">
      <c r="A7" s="15" t="s">
        <v>13</v>
      </c>
      <c r="B7" s="15" t="s">
        <v>38</v>
      </c>
      <c r="C7" s="17">
        <v>145480</v>
      </c>
      <c r="D7" s="17">
        <v>2928180</v>
      </c>
      <c r="E7" s="17">
        <v>249283</v>
      </c>
      <c r="F7" s="17">
        <v>-2182180</v>
      </c>
    </row>
    <row r="8" spans="1:6" ht="14.45" x14ac:dyDescent="0.3">
      <c r="A8" s="15" t="s">
        <v>13</v>
      </c>
      <c r="B8" s="15" t="s">
        <v>69</v>
      </c>
      <c r="C8" s="16"/>
      <c r="D8" s="17">
        <v>674190</v>
      </c>
      <c r="E8" s="17">
        <v>44020</v>
      </c>
      <c r="F8" s="16"/>
    </row>
    <row r="9" spans="1:6" ht="14.45" x14ac:dyDescent="0.3">
      <c r="A9" s="15" t="s">
        <v>13</v>
      </c>
      <c r="B9" s="15" t="s">
        <v>90</v>
      </c>
      <c r="C9" s="16"/>
      <c r="D9" s="17">
        <v>225650</v>
      </c>
      <c r="E9" s="17">
        <v>414860</v>
      </c>
      <c r="F9" s="17">
        <v>-399800</v>
      </c>
    </row>
    <row r="10" spans="1:6" ht="14.45" x14ac:dyDescent="0.3">
      <c r="A10" s="15" t="s">
        <v>13</v>
      </c>
      <c r="B10" s="15" t="s">
        <v>93</v>
      </c>
      <c r="C10" s="17">
        <v>41610</v>
      </c>
      <c r="D10" s="17">
        <v>479000</v>
      </c>
      <c r="E10" s="17">
        <v>15756</v>
      </c>
      <c r="F10" s="17">
        <v>-37988</v>
      </c>
    </row>
    <row r="11" spans="1:6" ht="14.45" x14ac:dyDescent="0.3">
      <c r="A11" s="15" t="s">
        <v>13</v>
      </c>
      <c r="B11" s="15" t="s">
        <v>209</v>
      </c>
      <c r="C11" s="16"/>
      <c r="D11" s="17">
        <v>117120</v>
      </c>
      <c r="E11" s="16"/>
      <c r="F11" s="17">
        <v>-714940</v>
      </c>
    </row>
    <row r="12" spans="1:6" ht="14.45" x14ac:dyDescent="0.3">
      <c r="A12" s="15" t="s">
        <v>13</v>
      </c>
      <c r="B12" s="15" t="s">
        <v>17</v>
      </c>
      <c r="C12" s="17">
        <v>111550</v>
      </c>
      <c r="D12" s="17">
        <v>874340</v>
      </c>
      <c r="E12" s="16"/>
      <c r="F12" s="17">
        <v>-3797214</v>
      </c>
    </row>
    <row r="13" spans="1:6" ht="14.45" x14ac:dyDescent="0.3">
      <c r="A13" s="15" t="s">
        <v>13</v>
      </c>
      <c r="B13" s="15" t="s">
        <v>19</v>
      </c>
      <c r="C13" s="17">
        <v>18880</v>
      </c>
      <c r="D13" s="17">
        <v>125560</v>
      </c>
      <c r="E13" s="16"/>
      <c r="F13" s="17">
        <v>-417110</v>
      </c>
    </row>
    <row r="14" spans="1:6" ht="14.45" x14ac:dyDescent="0.3">
      <c r="A14" s="15" t="s">
        <v>13</v>
      </c>
      <c r="B14" s="15" t="s">
        <v>248</v>
      </c>
      <c r="C14" s="17">
        <v>60840</v>
      </c>
      <c r="D14" s="17">
        <v>456110</v>
      </c>
      <c r="E14" s="17">
        <v>346000</v>
      </c>
      <c r="F14" s="17">
        <v>-7823345</v>
      </c>
    </row>
    <row r="15" spans="1:6" ht="14.45" x14ac:dyDescent="0.3">
      <c r="A15" s="15" t="s">
        <v>13</v>
      </c>
      <c r="B15" s="15" t="s">
        <v>255</v>
      </c>
      <c r="C15" s="17">
        <v>854970</v>
      </c>
      <c r="D15" s="17">
        <v>4315510</v>
      </c>
      <c r="E15" s="17">
        <v>63050</v>
      </c>
      <c r="F15" s="17">
        <v>-2059210</v>
      </c>
    </row>
    <row r="16" spans="1:6" ht="14.45" x14ac:dyDescent="0.3">
      <c r="A16" s="15" t="s">
        <v>13</v>
      </c>
      <c r="B16" s="15" t="s">
        <v>105</v>
      </c>
      <c r="C16" s="16"/>
      <c r="D16" s="17">
        <v>7040</v>
      </c>
      <c r="E16" s="16"/>
      <c r="F16" s="16"/>
    </row>
    <row r="17" spans="1:6" ht="14.45" x14ac:dyDescent="0.3">
      <c r="A17" s="15" t="s">
        <v>13</v>
      </c>
      <c r="B17" s="15" t="s">
        <v>77</v>
      </c>
      <c r="C17" s="17">
        <v>6810</v>
      </c>
      <c r="D17" s="17">
        <v>159750</v>
      </c>
      <c r="E17" s="17">
        <v>4400</v>
      </c>
      <c r="F17" s="17">
        <v>-77810</v>
      </c>
    </row>
    <row r="18" spans="1:6" ht="14.45" x14ac:dyDescent="0.3">
      <c r="A18" s="15" t="s">
        <v>13</v>
      </c>
      <c r="B18" s="15" t="s">
        <v>107</v>
      </c>
      <c r="C18" s="16"/>
      <c r="D18" s="17">
        <v>651890</v>
      </c>
      <c r="E18" s="16"/>
      <c r="F18" s="16"/>
    </row>
    <row r="19" spans="1:6" ht="14.45" x14ac:dyDescent="0.3">
      <c r="A19" s="15" t="s">
        <v>13</v>
      </c>
      <c r="B19" s="15" t="s">
        <v>39</v>
      </c>
      <c r="C19" s="17">
        <v>82740</v>
      </c>
      <c r="D19" s="17">
        <v>491390</v>
      </c>
      <c r="E19" s="17">
        <v>631813</v>
      </c>
      <c r="F19" s="17">
        <v>-683911</v>
      </c>
    </row>
    <row r="20" spans="1:6" ht="14.45" x14ac:dyDescent="0.3">
      <c r="A20" s="15" t="s">
        <v>13</v>
      </c>
      <c r="B20" s="15" t="s">
        <v>195</v>
      </c>
      <c r="C20" s="17">
        <v>103740</v>
      </c>
      <c r="D20" s="17">
        <v>836010</v>
      </c>
      <c r="E20" s="17">
        <f>160710+16130</f>
        <v>176840</v>
      </c>
      <c r="F20" s="17">
        <v>-4078830</v>
      </c>
    </row>
    <row r="21" spans="1:6" ht="14.45" x14ac:dyDescent="0.3">
      <c r="A21" s="15" t="s">
        <v>13</v>
      </c>
      <c r="B21" s="15" t="s">
        <v>23</v>
      </c>
      <c r="C21" s="17">
        <v>96740</v>
      </c>
      <c r="D21" s="17">
        <v>1393200</v>
      </c>
      <c r="E21" s="17">
        <v>594690</v>
      </c>
      <c r="F21" s="17">
        <v>-596570</v>
      </c>
    </row>
    <row r="22" spans="1:6" ht="14.45" x14ac:dyDescent="0.3">
      <c r="A22" s="15" t="s">
        <v>13</v>
      </c>
      <c r="B22" s="15" t="s">
        <v>156</v>
      </c>
      <c r="C22" s="17">
        <v>134580</v>
      </c>
      <c r="D22" s="17">
        <v>601500</v>
      </c>
      <c r="E22" s="17">
        <v>235990</v>
      </c>
      <c r="F22" s="17">
        <v>-623470</v>
      </c>
    </row>
    <row r="23" spans="1:6" ht="14.45" x14ac:dyDescent="0.3">
      <c r="A23" s="15" t="s">
        <v>13</v>
      </c>
      <c r="B23" s="15" t="s">
        <v>25</v>
      </c>
      <c r="C23" s="17">
        <v>3780</v>
      </c>
      <c r="D23" s="17">
        <v>1106924</v>
      </c>
      <c r="E23" s="16"/>
      <c r="F23" s="17">
        <v>-52300</v>
      </c>
    </row>
    <row r="24" spans="1:6" ht="14.45" x14ac:dyDescent="0.3">
      <c r="A24" s="15" t="s">
        <v>13</v>
      </c>
      <c r="B24" s="15" t="s">
        <v>164</v>
      </c>
      <c r="C24" s="17">
        <v>304195</v>
      </c>
      <c r="D24" s="17">
        <v>2335210</v>
      </c>
      <c r="E24" s="16"/>
      <c r="F24" s="17">
        <v>-1216805</v>
      </c>
    </row>
    <row r="25" spans="1:6" ht="14.45" x14ac:dyDescent="0.3">
      <c r="A25" s="15" t="s">
        <v>13</v>
      </c>
      <c r="B25" s="15" t="s">
        <v>114</v>
      </c>
      <c r="C25" s="16"/>
      <c r="D25" s="17">
        <v>240790</v>
      </c>
      <c r="E25" s="16"/>
      <c r="F25" s="16"/>
    </row>
    <row r="26" spans="1:6" ht="14.45" x14ac:dyDescent="0.3">
      <c r="A26" s="15" t="s">
        <v>13</v>
      </c>
      <c r="B26" s="15" t="s">
        <v>57</v>
      </c>
      <c r="C26" s="16"/>
      <c r="D26" s="17">
        <v>1099630</v>
      </c>
      <c r="E26" s="16"/>
      <c r="F26" s="17">
        <v>-2000</v>
      </c>
    </row>
    <row r="27" spans="1:6" ht="14.45" x14ac:dyDescent="0.3">
      <c r="A27" s="15" t="s">
        <v>13</v>
      </c>
      <c r="B27" s="15" t="s">
        <v>35</v>
      </c>
      <c r="C27" s="16"/>
      <c r="D27" s="17">
        <v>380</v>
      </c>
      <c r="E27" s="17">
        <v>164160</v>
      </c>
      <c r="F27" s="17">
        <v>-460000</v>
      </c>
    </row>
    <row r="28" spans="1:6" ht="14.45" x14ac:dyDescent="0.3">
      <c r="A28" s="15" t="s">
        <v>13</v>
      </c>
      <c r="B28" s="15" t="s">
        <v>60</v>
      </c>
      <c r="C28" s="16"/>
      <c r="D28" s="17">
        <v>311710</v>
      </c>
      <c r="E28" s="17">
        <v>1818050</v>
      </c>
      <c r="F28" s="17">
        <v>-1514660</v>
      </c>
    </row>
    <row r="29" spans="1:6" ht="14.45" x14ac:dyDescent="0.3">
      <c r="A29" s="15" t="s">
        <v>13</v>
      </c>
      <c r="B29" s="15" t="s">
        <v>717</v>
      </c>
      <c r="C29" s="17">
        <v>128190</v>
      </c>
      <c r="D29" s="17">
        <v>634300</v>
      </c>
      <c r="E29" s="17">
        <v>155470</v>
      </c>
      <c r="F29" s="17">
        <v>-2864389</v>
      </c>
    </row>
    <row r="30" spans="1:6" ht="14.45" x14ac:dyDescent="0.3">
      <c r="A30" s="15" t="s">
        <v>13</v>
      </c>
      <c r="B30" s="15" t="s">
        <v>776</v>
      </c>
      <c r="C30" s="17">
        <v>26030</v>
      </c>
      <c r="D30" s="17">
        <v>573620</v>
      </c>
      <c r="E30" s="16"/>
      <c r="F30" s="17">
        <v>-4551980</v>
      </c>
    </row>
    <row r="31" spans="1:6" ht="14.45" x14ac:dyDescent="0.3">
      <c r="A31" s="15" t="s">
        <v>13</v>
      </c>
      <c r="B31" s="15" t="s">
        <v>805</v>
      </c>
      <c r="C31" s="17">
        <v>20</v>
      </c>
      <c r="D31" s="17">
        <v>2794690</v>
      </c>
      <c r="E31" s="16"/>
      <c r="F31" s="16"/>
    </row>
    <row r="32" spans="1:6" ht="14.45" x14ac:dyDescent="0.3">
      <c r="A32" s="15" t="s">
        <v>13</v>
      </c>
      <c r="B32" s="15" t="s">
        <v>866</v>
      </c>
      <c r="C32" s="16"/>
      <c r="D32" s="17">
        <v>3163504</v>
      </c>
      <c r="E32" s="17">
        <v>151270</v>
      </c>
      <c r="F32" s="17">
        <v>-1254100</v>
      </c>
    </row>
    <row r="33" spans="1:6" ht="14.45" x14ac:dyDescent="0.3">
      <c r="A33" s="15" t="s">
        <v>13</v>
      </c>
      <c r="B33" s="15" t="s">
        <v>888</v>
      </c>
      <c r="C33" s="16"/>
      <c r="D33" s="17">
        <v>792900</v>
      </c>
      <c r="E33" s="17">
        <v>81780</v>
      </c>
      <c r="F33" s="17">
        <v>-606290</v>
      </c>
    </row>
    <row r="34" spans="1:6" x14ac:dyDescent="0.25">
      <c r="A34" s="15" t="s">
        <v>13</v>
      </c>
      <c r="B34" s="15" t="s">
        <v>900</v>
      </c>
      <c r="C34" s="17">
        <v>41800</v>
      </c>
      <c r="D34" s="16"/>
      <c r="E34" s="16"/>
      <c r="F34" s="17">
        <v>-91720</v>
      </c>
    </row>
    <row r="35" spans="1:6" x14ac:dyDescent="0.25">
      <c r="A35" s="15" t="s">
        <v>13</v>
      </c>
      <c r="B35" s="15" t="s">
        <v>901</v>
      </c>
      <c r="C35" s="16"/>
      <c r="D35" s="17">
        <v>61100</v>
      </c>
      <c r="E35" s="16"/>
      <c r="F35" s="16"/>
    </row>
    <row r="36" spans="1:6" x14ac:dyDescent="0.25">
      <c r="A36" s="15" t="s">
        <v>13</v>
      </c>
      <c r="B36" s="15" t="s">
        <v>460</v>
      </c>
      <c r="C36" s="17">
        <v>130080</v>
      </c>
      <c r="D36" s="17">
        <v>1338920</v>
      </c>
      <c r="E36" s="17">
        <v>107030</v>
      </c>
      <c r="F36" s="16"/>
    </row>
    <row r="37" spans="1:6" x14ac:dyDescent="0.25">
      <c r="A37" s="15" t="s">
        <v>13</v>
      </c>
      <c r="B37" s="15" t="s">
        <v>920</v>
      </c>
      <c r="C37" s="16"/>
      <c r="D37" s="17">
        <v>130</v>
      </c>
      <c r="E37" s="16"/>
      <c r="F37" s="1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49"/>
  <sheetViews>
    <sheetView topLeftCell="E1" zoomScale="68" zoomScaleNormal="68" workbookViewId="0">
      <selection activeCell="Z48" sqref="Z6:Z48"/>
    </sheetView>
  </sheetViews>
  <sheetFormatPr defaultColWidth="8.85546875" defaultRowHeight="15" x14ac:dyDescent="0.25"/>
  <cols>
    <col min="1" max="1" width="8.85546875" style="1"/>
    <col min="2" max="2" width="1.85546875" style="1" customWidth="1"/>
    <col min="3" max="3" width="14.28515625" style="1" customWidth="1"/>
    <col min="4" max="4" width="2.7109375" style="1" customWidth="1"/>
    <col min="5" max="5" width="10.85546875" style="1" bestFit="1" customWidth="1"/>
    <col min="6" max="8" width="9" style="1" bestFit="1" customWidth="1"/>
    <col min="9" max="11" width="9.85546875" style="1" bestFit="1" customWidth="1"/>
    <col min="12" max="12" width="9" style="1" bestFit="1" customWidth="1"/>
    <col min="13" max="13" width="10.5703125" style="1" bestFit="1" customWidth="1"/>
    <col min="14" max="14" width="11.5703125" style="1" bestFit="1" customWidth="1"/>
    <col min="15" max="16" width="9" style="1" bestFit="1" customWidth="1"/>
    <col min="17" max="17" width="3.7109375" style="1" customWidth="1"/>
    <col min="18" max="18" width="9" style="22" bestFit="1" customWidth="1"/>
    <col min="19" max="19" width="11.5703125" style="22" bestFit="1" customWidth="1"/>
    <col min="20" max="20" width="3" style="1" customWidth="1"/>
    <col min="21" max="21" width="4.7109375" style="1" customWidth="1"/>
    <col min="22" max="22" width="5.28515625" style="1" customWidth="1"/>
    <col min="23" max="25" width="9.140625" style="26" bestFit="1" customWidth="1"/>
    <col min="26" max="26" width="10.7109375" style="26" bestFit="1" customWidth="1"/>
    <col min="27" max="16384" width="8.85546875" style="1"/>
  </cols>
  <sheetData>
    <row r="4" spans="1:26" ht="14.45" x14ac:dyDescent="0.3">
      <c r="A4" s="18" t="s">
        <v>0</v>
      </c>
      <c r="B4" s="18"/>
      <c r="C4" s="18"/>
      <c r="D4" s="18"/>
      <c r="E4" s="18" t="s">
        <v>2</v>
      </c>
      <c r="F4" s="18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8" t="s">
        <v>10</v>
      </c>
      <c r="N4" s="18" t="s">
        <v>11</v>
      </c>
      <c r="O4" s="18" t="s">
        <v>12</v>
      </c>
      <c r="P4" s="18" t="s">
        <v>13</v>
      </c>
      <c r="R4" s="23" t="s">
        <v>9</v>
      </c>
      <c r="S4" s="23" t="s">
        <v>11</v>
      </c>
      <c r="U4" s="14" t="s">
        <v>973</v>
      </c>
      <c r="V4" s="14" t="s">
        <v>0</v>
      </c>
      <c r="W4" s="27" t="s">
        <v>114</v>
      </c>
      <c r="X4" s="27" t="s">
        <v>55</v>
      </c>
      <c r="Y4" s="27" t="s">
        <v>32</v>
      </c>
      <c r="Z4" s="27" t="s">
        <v>974</v>
      </c>
    </row>
    <row r="5" spans="1:26" ht="14.45" x14ac:dyDescent="0.3">
      <c r="A5" s="19" t="s">
        <v>14</v>
      </c>
      <c r="B5" s="19"/>
      <c r="C5" s="19">
        <f>SUM(E5:P5)</f>
        <v>563872</v>
      </c>
      <c r="D5" s="19"/>
      <c r="E5" s="20">
        <v>637411</v>
      </c>
      <c r="F5" s="20">
        <v>1430</v>
      </c>
      <c r="G5" s="20">
        <v>154800</v>
      </c>
      <c r="H5" s="20">
        <v>12100</v>
      </c>
      <c r="I5" s="20">
        <v>59914</v>
      </c>
      <c r="J5" s="21"/>
      <c r="K5" s="21"/>
      <c r="L5" s="20">
        <f>+R5-SUM(W5:Y5)</f>
        <v>0</v>
      </c>
      <c r="M5" s="20">
        <v>407670</v>
      </c>
      <c r="N5" s="20">
        <f>+S5-Z5</f>
        <v>-709453</v>
      </c>
      <c r="O5" s="21"/>
      <c r="P5" s="21"/>
      <c r="R5" s="24">
        <v>164490</v>
      </c>
      <c r="S5" s="24">
        <v>-709453</v>
      </c>
      <c r="U5" s="15" t="s">
        <v>13</v>
      </c>
      <c r="V5" s="15" t="s">
        <v>14</v>
      </c>
      <c r="W5" s="28"/>
      <c r="X5" s="29">
        <v>128390</v>
      </c>
      <c r="Y5" s="29">
        <v>36100</v>
      </c>
      <c r="Z5" s="28"/>
    </row>
    <row r="6" spans="1:26" ht="14.45" x14ac:dyDescent="0.3">
      <c r="A6" s="19" t="s">
        <v>40</v>
      </c>
      <c r="B6" s="19"/>
      <c r="C6" s="19">
        <f t="shared" ref="C6:C49" si="0">SUM(E6:P6)</f>
        <v>2763520</v>
      </c>
      <c r="D6" s="19"/>
      <c r="E6" s="20">
        <v>1067805</v>
      </c>
      <c r="F6" s="20">
        <v>1000</v>
      </c>
      <c r="G6" s="20">
        <v>72040</v>
      </c>
      <c r="H6" s="20">
        <v>19010</v>
      </c>
      <c r="I6" s="20">
        <v>1539154</v>
      </c>
      <c r="J6" s="20">
        <v>84470</v>
      </c>
      <c r="K6" s="21"/>
      <c r="L6" s="20">
        <f t="shared" ref="L6:L49" si="1">+R6-SUM(W6:Y6)</f>
        <v>0</v>
      </c>
      <c r="M6" s="20">
        <v>121530</v>
      </c>
      <c r="N6" s="20">
        <f t="shared" ref="N6:N49" si="2">+S6-Z6</f>
        <v>-141489</v>
      </c>
      <c r="O6" s="21"/>
      <c r="P6" s="21"/>
      <c r="R6" s="24">
        <v>523404</v>
      </c>
      <c r="S6" s="24">
        <v>-378979</v>
      </c>
      <c r="U6" s="15" t="s">
        <v>13</v>
      </c>
      <c r="V6" s="15" t="s">
        <v>40</v>
      </c>
      <c r="W6" s="29">
        <v>49300</v>
      </c>
      <c r="X6" s="29">
        <v>343890</v>
      </c>
      <c r="Y6" s="29">
        <v>130214</v>
      </c>
      <c r="Z6" s="29">
        <v>-237490</v>
      </c>
    </row>
    <row r="7" spans="1:26" ht="14.45" x14ac:dyDescent="0.3">
      <c r="A7" s="19" t="s">
        <v>62</v>
      </c>
      <c r="B7" s="19"/>
      <c r="C7" s="19">
        <f t="shared" si="0"/>
        <v>-15869</v>
      </c>
      <c r="D7" s="19"/>
      <c r="E7" s="20">
        <v>918020</v>
      </c>
      <c r="F7" s="20">
        <v>-20</v>
      </c>
      <c r="G7" s="20">
        <v>239220</v>
      </c>
      <c r="H7" s="20">
        <v>27170</v>
      </c>
      <c r="I7" s="20">
        <v>-147169</v>
      </c>
      <c r="J7" s="20">
        <v>-30300</v>
      </c>
      <c r="K7" s="21"/>
      <c r="L7" s="20">
        <f t="shared" si="1"/>
        <v>0</v>
      </c>
      <c r="M7" s="20">
        <v>331530</v>
      </c>
      <c r="N7" s="20">
        <f t="shared" si="2"/>
        <v>-1354320</v>
      </c>
      <c r="O7" s="21"/>
      <c r="P7" s="21"/>
      <c r="R7" s="24">
        <v>500130</v>
      </c>
      <c r="S7" s="24">
        <v>-1945910</v>
      </c>
      <c r="U7" s="15" t="s">
        <v>13</v>
      </c>
      <c r="V7" s="15" t="s">
        <v>62</v>
      </c>
      <c r="W7" s="29">
        <v>1920</v>
      </c>
      <c r="X7" s="29">
        <v>483590</v>
      </c>
      <c r="Y7" s="29">
        <v>14620</v>
      </c>
      <c r="Z7" s="29">
        <v>-591590</v>
      </c>
    </row>
    <row r="8" spans="1:26" ht="14.45" x14ac:dyDescent="0.3">
      <c r="A8" s="19" t="s">
        <v>42</v>
      </c>
      <c r="B8" s="19"/>
      <c r="C8" s="19">
        <f t="shared" si="0"/>
        <v>4029873</v>
      </c>
      <c r="D8" s="19"/>
      <c r="E8" s="20">
        <v>3349276</v>
      </c>
      <c r="F8" s="20">
        <v>1130</v>
      </c>
      <c r="G8" s="20">
        <v>416400</v>
      </c>
      <c r="H8" s="20">
        <v>59850</v>
      </c>
      <c r="I8" s="20">
        <v>471863</v>
      </c>
      <c r="J8" s="20">
        <v>-122736</v>
      </c>
      <c r="K8" s="21"/>
      <c r="L8" s="20">
        <f t="shared" si="1"/>
        <v>0</v>
      </c>
      <c r="M8" s="20">
        <v>330770</v>
      </c>
      <c r="N8" s="20">
        <f t="shared" si="2"/>
        <v>-476680</v>
      </c>
      <c r="O8" s="21"/>
      <c r="P8" s="21"/>
      <c r="R8" s="24">
        <v>2186043</v>
      </c>
      <c r="S8" s="24">
        <v>-3251790</v>
      </c>
      <c r="U8" s="15" t="s">
        <v>13</v>
      </c>
      <c r="V8" s="15" t="s">
        <v>42</v>
      </c>
      <c r="W8" s="29">
        <v>85080</v>
      </c>
      <c r="X8" s="29">
        <v>1913800</v>
      </c>
      <c r="Y8" s="29">
        <v>187163</v>
      </c>
      <c r="Z8" s="29">
        <v>-2775110</v>
      </c>
    </row>
    <row r="9" spans="1:26" ht="14.45" x14ac:dyDescent="0.3">
      <c r="A9" s="19" t="s">
        <v>38</v>
      </c>
      <c r="B9" s="19"/>
      <c r="C9" s="19">
        <f t="shared" si="0"/>
        <v>2168971</v>
      </c>
      <c r="D9" s="19"/>
      <c r="E9" s="20">
        <v>3960417</v>
      </c>
      <c r="F9" s="20">
        <v>710</v>
      </c>
      <c r="G9" s="20">
        <v>10950</v>
      </c>
      <c r="H9" s="20">
        <v>22950</v>
      </c>
      <c r="I9" s="20">
        <v>1860869</v>
      </c>
      <c r="J9" s="20">
        <v>68120</v>
      </c>
      <c r="K9" s="20">
        <v>68172320</v>
      </c>
      <c r="L9" s="20">
        <f t="shared" si="1"/>
        <v>0</v>
      </c>
      <c r="M9" s="21"/>
      <c r="N9" s="20">
        <f t="shared" si="2"/>
        <v>-71927365</v>
      </c>
      <c r="O9" s="21"/>
      <c r="P9" s="21"/>
      <c r="R9" s="24">
        <v>3322943</v>
      </c>
      <c r="S9" s="24">
        <v>-74109545</v>
      </c>
      <c r="U9" s="15" t="s">
        <v>13</v>
      </c>
      <c r="V9" s="15" t="s">
        <v>38</v>
      </c>
      <c r="W9" s="29">
        <v>145480</v>
      </c>
      <c r="X9" s="29">
        <v>2928180</v>
      </c>
      <c r="Y9" s="29">
        <v>249283</v>
      </c>
      <c r="Z9" s="29">
        <v>-2182180</v>
      </c>
    </row>
    <row r="10" spans="1:26" ht="14.45" x14ac:dyDescent="0.3">
      <c r="A10" s="19" t="s">
        <v>69</v>
      </c>
      <c r="B10" s="19"/>
      <c r="C10" s="19">
        <f t="shared" si="0"/>
        <v>1328010</v>
      </c>
      <c r="D10" s="19"/>
      <c r="E10" s="20">
        <v>1202304</v>
      </c>
      <c r="F10" s="20">
        <v>-480</v>
      </c>
      <c r="G10" s="20">
        <v>292490</v>
      </c>
      <c r="H10" s="20">
        <v>3880</v>
      </c>
      <c r="I10" s="20">
        <v>359015</v>
      </c>
      <c r="J10" s="20">
        <v>-65500</v>
      </c>
      <c r="K10" s="21"/>
      <c r="L10" s="20">
        <f t="shared" si="1"/>
        <v>0</v>
      </c>
      <c r="M10" s="20">
        <v>720660</v>
      </c>
      <c r="N10" s="20">
        <f t="shared" si="2"/>
        <v>-1184359</v>
      </c>
      <c r="O10" s="21"/>
      <c r="P10" s="21"/>
      <c r="R10" s="24">
        <v>718210</v>
      </c>
      <c r="S10" s="24">
        <v>-1184359</v>
      </c>
      <c r="U10" s="15" t="s">
        <v>13</v>
      </c>
      <c r="V10" s="15" t="s">
        <v>69</v>
      </c>
      <c r="W10" s="28"/>
      <c r="X10" s="29">
        <v>674190</v>
      </c>
      <c r="Y10" s="29">
        <v>44020</v>
      </c>
      <c r="Z10" s="28"/>
    </row>
    <row r="11" spans="1:26" ht="14.45" x14ac:dyDescent="0.3">
      <c r="A11" s="19" t="s">
        <v>90</v>
      </c>
      <c r="B11" s="19"/>
      <c r="C11" s="19">
        <f t="shared" si="0"/>
        <v>-516880</v>
      </c>
      <c r="D11" s="19"/>
      <c r="E11" s="20">
        <v>400220</v>
      </c>
      <c r="F11" s="21"/>
      <c r="G11" s="20">
        <v>222300</v>
      </c>
      <c r="H11" s="20">
        <v>5490</v>
      </c>
      <c r="I11" s="20">
        <v>61280</v>
      </c>
      <c r="J11" s="21"/>
      <c r="K11" s="21"/>
      <c r="L11" s="20">
        <f t="shared" si="1"/>
        <v>0</v>
      </c>
      <c r="M11" s="20">
        <v>110180</v>
      </c>
      <c r="N11" s="20">
        <f t="shared" si="2"/>
        <v>-1316350</v>
      </c>
      <c r="O11" s="21"/>
      <c r="P11" s="21"/>
      <c r="R11" s="24">
        <v>640510</v>
      </c>
      <c r="S11" s="24">
        <v>-1716150</v>
      </c>
      <c r="U11" s="15" t="s">
        <v>13</v>
      </c>
      <c r="V11" s="15" t="s">
        <v>90</v>
      </c>
      <c r="W11" s="28"/>
      <c r="X11" s="29">
        <v>225650</v>
      </c>
      <c r="Y11" s="29">
        <v>414860</v>
      </c>
      <c r="Z11" s="29">
        <v>-399800</v>
      </c>
    </row>
    <row r="12" spans="1:26" ht="14.45" x14ac:dyDescent="0.3">
      <c r="A12" s="19" t="s">
        <v>93</v>
      </c>
      <c r="B12" s="19"/>
      <c r="C12" s="19">
        <f t="shared" si="0"/>
        <v>625976</v>
      </c>
      <c r="D12" s="19"/>
      <c r="E12" s="20">
        <v>730441</v>
      </c>
      <c r="F12" s="20">
        <v>870</v>
      </c>
      <c r="G12" s="20">
        <v>159745</v>
      </c>
      <c r="H12" s="20">
        <v>21200</v>
      </c>
      <c r="I12" s="20">
        <v>181430</v>
      </c>
      <c r="J12" s="21"/>
      <c r="K12" s="21"/>
      <c r="L12" s="20">
        <f t="shared" si="1"/>
        <v>0</v>
      </c>
      <c r="M12" s="20">
        <v>44530</v>
      </c>
      <c r="N12" s="20">
        <f t="shared" si="2"/>
        <v>-512240</v>
      </c>
      <c r="O12" s="21"/>
      <c r="P12" s="21"/>
      <c r="R12" s="24">
        <v>536366</v>
      </c>
      <c r="S12" s="24">
        <v>-550228</v>
      </c>
      <c r="U12" s="15" t="s">
        <v>13</v>
      </c>
      <c r="V12" s="15" t="s">
        <v>93</v>
      </c>
      <c r="W12" s="29">
        <v>41610</v>
      </c>
      <c r="X12" s="29">
        <v>479000</v>
      </c>
      <c r="Y12" s="29">
        <v>15756</v>
      </c>
      <c r="Z12" s="29">
        <v>-37988</v>
      </c>
    </row>
    <row r="13" spans="1:26" ht="14.45" x14ac:dyDescent="0.3">
      <c r="A13" s="19" t="s">
        <v>209</v>
      </c>
      <c r="B13" s="19"/>
      <c r="C13" s="32">
        <f t="shared" si="0"/>
        <v>1264610</v>
      </c>
      <c r="D13" s="19"/>
      <c r="E13" s="20">
        <v>1237920</v>
      </c>
      <c r="F13" s="20">
        <v>730</v>
      </c>
      <c r="G13" s="20">
        <v>69090</v>
      </c>
      <c r="H13" s="20">
        <v>42840</v>
      </c>
      <c r="I13" s="20">
        <v>355550</v>
      </c>
      <c r="J13" s="21"/>
      <c r="K13" s="21"/>
      <c r="L13" s="20">
        <f t="shared" si="1"/>
        <v>0</v>
      </c>
      <c r="M13" s="20">
        <v>253540</v>
      </c>
      <c r="N13" s="20">
        <f t="shared" si="2"/>
        <v>-695060</v>
      </c>
      <c r="O13" s="21"/>
      <c r="P13" s="21"/>
      <c r="R13" s="24">
        <v>117120</v>
      </c>
      <c r="S13" s="24">
        <v>-1410000</v>
      </c>
      <c r="U13" s="15" t="s">
        <v>13</v>
      </c>
      <c r="V13" s="15" t="s">
        <v>209</v>
      </c>
      <c r="W13" s="28"/>
      <c r="X13" s="29">
        <v>117120</v>
      </c>
      <c r="Y13" s="28"/>
      <c r="Z13" s="29">
        <v>-714940</v>
      </c>
    </row>
    <row r="14" spans="1:26" ht="14.45" x14ac:dyDescent="0.3">
      <c r="A14" s="19" t="s">
        <v>45</v>
      </c>
      <c r="B14" s="19"/>
      <c r="C14" s="19">
        <f t="shared" si="0"/>
        <v>154148078</v>
      </c>
      <c r="D14" s="19"/>
      <c r="E14" s="20">
        <v>168498563</v>
      </c>
      <c r="F14" s="21"/>
      <c r="G14" s="21"/>
      <c r="H14" s="21"/>
      <c r="I14" s="20">
        <v>-55627</v>
      </c>
      <c r="J14" s="21"/>
      <c r="K14" s="21"/>
      <c r="L14" s="20">
        <f t="shared" si="1"/>
        <v>0</v>
      </c>
      <c r="M14" s="21"/>
      <c r="N14" s="20">
        <f t="shared" si="2"/>
        <v>-14294858</v>
      </c>
      <c r="O14" s="21"/>
      <c r="P14" s="21"/>
      <c r="R14" s="25"/>
      <c r="S14" s="24">
        <v>-14294858</v>
      </c>
      <c r="U14" s="15"/>
      <c r="V14" s="15"/>
      <c r="W14" s="28"/>
      <c r="X14" s="29"/>
      <c r="Y14" s="28"/>
      <c r="Z14" s="29"/>
    </row>
    <row r="15" spans="1:26" ht="14.45" x14ac:dyDescent="0.3">
      <c r="A15" s="19" t="s">
        <v>17</v>
      </c>
      <c r="B15" s="19"/>
      <c r="C15" s="19">
        <f t="shared" si="0"/>
        <v>2825147</v>
      </c>
      <c r="D15" s="19"/>
      <c r="E15" s="20">
        <v>3184624</v>
      </c>
      <c r="F15" s="20">
        <v>4560</v>
      </c>
      <c r="G15" s="20">
        <v>720</v>
      </c>
      <c r="H15" s="20">
        <v>3690</v>
      </c>
      <c r="I15" s="20">
        <v>50640</v>
      </c>
      <c r="J15" s="21"/>
      <c r="K15" s="21"/>
      <c r="L15" s="20">
        <f t="shared" si="1"/>
        <v>0</v>
      </c>
      <c r="M15" s="21"/>
      <c r="N15" s="20">
        <f t="shared" si="2"/>
        <v>-358820</v>
      </c>
      <c r="O15" s="21"/>
      <c r="P15" s="20">
        <v>-60267</v>
      </c>
      <c r="R15" s="24">
        <v>985890</v>
      </c>
      <c r="S15" s="24">
        <v>-4156034</v>
      </c>
      <c r="U15" s="15" t="s">
        <v>13</v>
      </c>
      <c r="V15" s="15" t="s">
        <v>17</v>
      </c>
      <c r="W15" s="29">
        <v>111550</v>
      </c>
      <c r="X15" s="29">
        <v>874340</v>
      </c>
      <c r="Y15" s="28"/>
      <c r="Z15" s="29">
        <v>-3797214</v>
      </c>
    </row>
    <row r="16" spans="1:26" ht="14.45" x14ac:dyDescent="0.3">
      <c r="A16" s="19" t="s">
        <v>19</v>
      </c>
      <c r="B16" s="19"/>
      <c r="C16" s="19">
        <f t="shared" si="0"/>
        <v>272670</v>
      </c>
      <c r="D16" s="19"/>
      <c r="E16" s="20">
        <v>251410</v>
      </c>
      <c r="F16" s="20">
        <v>410</v>
      </c>
      <c r="G16" s="20">
        <v>120</v>
      </c>
      <c r="H16" s="20">
        <v>2020</v>
      </c>
      <c r="I16" s="20">
        <v>18710</v>
      </c>
      <c r="J16" s="21"/>
      <c r="K16" s="21"/>
      <c r="L16" s="20">
        <f t="shared" si="1"/>
        <v>0</v>
      </c>
      <c r="M16" s="21"/>
      <c r="N16" s="20">
        <f t="shared" si="2"/>
        <v>0</v>
      </c>
      <c r="O16" s="21"/>
      <c r="P16" s="21"/>
      <c r="R16" s="24">
        <v>144440</v>
      </c>
      <c r="S16" s="24">
        <v>-417110</v>
      </c>
      <c r="U16" s="15" t="s">
        <v>13</v>
      </c>
      <c r="V16" s="15" t="s">
        <v>19</v>
      </c>
      <c r="W16" s="29">
        <v>18880</v>
      </c>
      <c r="X16" s="29">
        <v>125560</v>
      </c>
      <c r="Y16" s="28"/>
      <c r="Z16" s="29">
        <v>-417110</v>
      </c>
    </row>
    <row r="17" spans="1:26" ht="14.45" x14ac:dyDescent="0.3">
      <c r="A17" s="19" t="s">
        <v>248</v>
      </c>
      <c r="B17" s="19"/>
      <c r="C17" s="19">
        <f t="shared" si="0"/>
        <v>7053854</v>
      </c>
      <c r="D17" s="19"/>
      <c r="E17" s="20">
        <v>5319307</v>
      </c>
      <c r="F17" s="20">
        <v>4405</v>
      </c>
      <c r="G17" s="20">
        <v>192180</v>
      </c>
      <c r="H17" s="20">
        <v>18950</v>
      </c>
      <c r="I17" s="20">
        <v>2351954</v>
      </c>
      <c r="J17" s="20">
        <v>1210</v>
      </c>
      <c r="K17" s="21"/>
      <c r="L17" s="20">
        <f t="shared" si="1"/>
        <v>0</v>
      </c>
      <c r="M17" s="20">
        <v>250180</v>
      </c>
      <c r="N17" s="20">
        <f t="shared" si="2"/>
        <v>-1149032</v>
      </c>
      <c r="O17" s="21"/>
      <c r="P17" s="20">
        <v>64700</v>
      </c>
      <c r="R17" s="24">
        <v>862950</v>
      </c>
      <c r="S17" s="24">
        <v>-8972377</v>
      </c>
      <c r="U17" s="15" t="s">
        <v>13</v>
      </c>
      <c r="V17" s="15" t="s">
        <v>248</v>
      </c>
      <c r="W17" s="29">
        <v>60840</v>
      </c>
      <c r="X17" s="29">
        <v>456110</v>
      </c>
      <c r="Y17" s="29">
        <v>346000</v>
      </c>
      <c r="Z17" s="29">
        <v>-7823345</v>
      </c>
    </row>
    <row r="18" spans="1:26" ht="14.45" x14ac:dyDescent="0.3">
      <c r="A18" s="19" t="s">
        <v>49</v>
      </c>
      <c r="B18" s="31"/>
      <c r="C18" s="19">
        <f t="shared" si="0"/>
        <v>-181819628</v>
      </c>
      <c r="D18" s="31"/>
      <c r="E18" s="21"/>
      <c r="F18" s="21"/>
      <c r="G18" s="21"/>
      <c r="H18" s="21"/>
      <c r="I18" s="21"/>
      <c r="J18" s="20">
        <v>9203880</v>
      </c>
      <c r="K18" s="20">
        <v>456176</v>
      </c>
      <c r="L18" s="20">
        <f t="shared" si="1"/>
        <v>0</v>
      </c>
      <c r="M18" s="20">
        <v>-19289957</v>
      </c>
      <c r="N18" s="20">
        <f t="shared" si="2"/>
        <v>-171417727</v>
      </c>
      <c r="O18" s="21"/>
      <c r="P18" s="20">
        <v>-772000</v>
      </c>
      <c r="R18" s="25"/>
      <c r="S18" s="24">
        <v>-171417727</v>
      </c>
      <c r="U18" s="15"/>
      <c r="V18" s="15"/>
      <c r="W18" s="29"/>
      <c r="X18" s="29"/>
      <c r="Y18" s="29"/>
      <c r="Z18" s="29"/>
    </row>
    <row r="19" spans="1:26" ht="14.45" x14ac:dyDescent="0.3">
      <c r="A19" s="19" t="s">
        <v>255</v>
      </c>
      <c r="B19" s="19"/>
      <c r="C19" s="19">
        <f t="shared" si="0"/>
        <v>2084730</v>
      </c>
      <c r="D19" s="19"/>
      <c r="E19" s="20">
        <v>163900</v>
      </c>
      <c r="F19" s="20">
        <v>5440</v>
      </c>
      <c r="G19" s="21"/>
      <c r="H19" s="20">
        <v>1650</v>
      </c>
      <c r="I19" s="20">
        <v>1190240</v>
      </c>
      <c r="J19" s="20">
        <v>757010</v>
      </c>
      <c r="K19" s="21"/>
      <c r="L19" s="20">
        <f t="shared" si="1"/>
        <v>0</v>
      </c>
      <c r="M19" s="20">
        <v>40540</v>
      </c>
      <c r="N19" s="20">
        <f t="shared" si="2"/>
        <v>-74050</v>
      </c>
      <c r="O19" s="21"/>
      <c r="P19" s="21"/>
      <c r="R19" s="24">
        <v>5233530</v>
      </c>
      <c r="S19" s="24">
        <v>-2133260</v>
      </c>
      <c r="U19" s="15" t="s">
        <v>13</v>
      </c>
      <c r="V19" s="15" t="s">
        <v>255</v>
      </c>
      <c r="W19" s="29">
        <v>854970</v>
      </c>
      <c r="X19" s="29">
        <v>4315510</v>
      </c>
      <c r="Y19" s="29">
        <v>63050</v>
      </c>
      <c r="Z19" s="29">
        <v>-2059210</v>
      </c>
    </row>
    <row r="20" spans="1:26" ht="14.45" x14ac:dyDescent="0.3">
      <c r="A20" s="19" t="s">
        <v>105</v>
      </c>
      <c r="B20" s="19"/>
      <c r="C20" s="19">
        <f t="shared" si="0"/>
        <v>10326381</v>
      </c>
      <c r="D20" s="19"/>
      <c r="E20" s="20">
        <v>4044951</v>
      </c>
      <c r="F20" s="20">
        <v>5217360</v>
      </c>
      <c r="G20" s="20">
        <v>1138370</v>
      </c>
      <c r="H20" s="20">
        <v>149970</v>
      </c>
      <c r="I20" s="20">
        <v>223180</v>
      </c>
      <c r="J20" s="21"/>
      <c r="K20" s="20">
        <v>5000</v>
      </c>
      <c r="L20" s="20">
        <f t="shared" si="1"/>
        <v>0</v>
      </c>
      <c r="M20" s="21"/>
      <c r="N20" s="20">
        <f t="shared" si="2"/>
        <v>-452450</v>
      </c>
      <c r="O20" s="21"/>
      <c r="P20" s="21"/>
      <c r="R20" s="24">
        <v>7040</v>
      </c>
      <c r="S20" s="24">
        <v>-452450</v>
      </c>
      <c r="U20" s="15" t="s">
        <v>13</v>
      </c>
      <c r="V20" s="15" t="s">
        <v>105</v>
      </c>
      <c r="W20" s="28"/>
      <c r="X20" s="29">
        <v>7040</v>
      </c>
      <c r="Y20" s="28"/>
      <c r="Z20" s="28"/>
    </row>
    <row r="21" spans="1:26" ht="14.45" x14ac:dyDescent="0.3">
      <c r="A21" s="19" t="s">
        <v>77</v>
      </c>
      <c r="B21" s="19"/>
      <c r="C21" s="19">
        <f t="shared" si="0"/>
        <v>158031</v>
      </c>
      <c r="D21" s="19"/>
      <c r="E21" s="20">
        <v>190135</v>
      </c>
      <c r="F21" s="20">
        <v>180</v>
      </c>
      <c r="G21" s="20">
        <v>20</v>
      </c>
      <c r="H21" s="20">
        <v>90</v>
      </c>
      <c r="I21" s="20">
        <v>-32394</v>
      </c>
      <c r="J21" s="21"/>
      <c r="K21" s="21"/>
      <c r="L21" s="20">
        <f t="shared" si="1"/>
        <v>0</v>
      </c>
      <c r="M21" s="21"/>
      <c r="N21" s="20">
        <f t="shared" si="2"/>
        <v>0</v>
      </c>
      <c r="O21" s="21"/>
      <c r="P21" s="21"/>
      <c r="R21" s="24">
        <v>170960</v>
      </c>
      <c r="S21" s="24">
        <v>-77810</v>
      </c>
      <c r="U21" s="15" t="s">
        <v>13</v>
      </c>
      <c r="V21" s="15" t="s">
        <v>77</v>
      </c>
      <c r="W21" s="29">
        <v>6810</v>
      </c>
      <c r="X21" s="29">
        <v>159750</v>
      </c>
      <c r="Y21" s="29">
        <v>4400</v>
      </c>
      <c r="Z21" s="29">
        <v>-77810</v>
      </c>
    </row>
    <row r="22" spans="1:26" ht="14.45" x14ac:dyDescent="0.3">
      <c r="A22" s="19" t="s">
        <v>148</v>
      </c>
      <c r="B22" s="19"/>
      <c r="C22" s="19">
        <f t="shared" si="0"/>
        <v>311660</v>
      </c>
      <c r="D22" s="19"/>
      <c r="E22" s="20">
        <v>977275</v>
      </c>
      <c r="F22" s="20">
        <v>7000</v>
      </c>
      <c r="G22" s="21"/>
      <c r="H22" s="20">
        <v>5000</v>
      </c>
      <c r="I22" s="20">
        <v>1432896</v>
      </c>
      <c r="J22" s="20">
        <v>9164476</v>
      </c>
      <c r="K22" s="21"/>
      <c r="L22" s="20">
        <f t="shared" si="1"/>
        <v>0</v>
      </c>
      <c r="M22" s="21"/>
      <c r="N22" s="20">
        <f t="shared" si="2"/>
        <v>-10882767</v>
      </c>
      <c r="O22" s="21"/>
      <c r="P22" s="20">
        <v>-392220</v>
      </c>
      <c r="R22" s="25"/>
      <c r="S22" s="24">
        <v>-10882767</v>
      </c>
      <c r="U22" s="15"/>
      <c r="V22" s="15"/>
      <c r="W22" s="30"/>
      <c r="X22" s="29"/>
      <c r="Y22" s="30"/>
      <c r="Z22" s="30"/>
    </row>
    <row r="23" spans="1:26" ht="14.45" x14ac:dyDescent="0.3">
      <c r="A23" s="19" t="s">
        <v>107</v>
      </c>
      <c r="B23" s="19"/>
      <c r="C23" s="19">
        <f t="shared" si="0"/>
        <v>9282920</v>
      </c>
      <c r="D23" s="19"/>
      <c r="E23" s="20">
        <v>6737010</v>
      </c>
      <c r="F23" s="20">
        <v>14400</v>
      </c>
      <c r="G23" s="20">
        <v>425190</v>
      </c>
      <c r="H23" s="20">
        <v>1102825</v>
      </c>
      <c r="I23" s="20">
        <v>472020</v>
      </c>
      <c r="J23" s="20">
        <v>2170055</v>
      </c>
      <c r="K23" s="20">
        <v>40000</v>
      </c>
      <c r="L23" s="20">
        <f t="shared" si="1"/>
        <v>0</v>
      </c>
      <c r="M23" s="20">
        <v>532190</v>
      </c>
      <c r="N23" s="20">
        <f t="shared" si="2"/>
        <v>-2210770</v>
      </c>
      <c r="O23" s="21"/>
      <c r="P23" s="21"/>
      <c r="R23" s="24">
        <v>651890</v>
      </c>
      <c r="S23" s="24">
        <v>-2210770</v>
      </c>
      <c r="U23" s="15" t="s">
        <v>13</v>
      </c>
      <c r="V23" s="15" t="s">
        <v>107</v>
      </c>
      <c r="W23" s="28"/>
      <c r="X23" s="29">
        <v>651890</v>
      </c>
      <c r="Y23" s="28"/>
      <c r="Z23" s="28"/>
    </row>
    <row r="24" spans="1:26" ht="14.45" x14ac:dyDescent="0.3">
      <c r="A24" s="19" t="s">
        <v>39</v>
      </c>
      <c r="B24" s="19"/>
      <c r="C24" s="19">
        <f t="shared" si="0"/>
        <v>1127924</v>
      </c>
      <c r="D24" s="19"/>
      <c r="E24" s="20">
        <v>1815155</v>
      </c>
      <c r="F24" s="20">
        <v>3600</v>
      </c>
      <c r="G24" s="20">
        <v>209270</v>
      </c>
      <c r="H24" s="20">
        <v>30590</v>
      </c>
      <c r="I24" s="20">
        <v>199119</v>
      </c>
      <c r="J24" s="21"/>
      <c r="K24" s="21"/>
      <c r="L24" s="20">
        <f t="shared" si="1"/>
        <v>-10</v>
      </c>
      <c r="M24" s="20">
        <v>50830</v>
      </c>
      <c r="N24" s="20">
        <f t="shared" si="2"/>
        <v>-1180630</v>
      </c>
      <c r="O24" s="21"/>
      <c r="P24" s="21"/>
      <c r="R24" s="24">
        <v>1205933</v>
      </c>
      <c r="S24" s="24">
        <v>-1864541</v>
      </c>
      <c r="U24" s="15" t="s">
        <v>13</v>
      </c>
      <c r="V24" s="15" t="s">
        <v>39</v>
      </c>
      <c r="W24" s="29">
        <v>82740</v>
      </c>
      <c r="X24" s="29">
        <v>491390</v>
      </c>
      <c r="Y24" s="29">
        <v>631813</v>
      </c>
      <c r="Z24" s="29">
        <v>-683911</v>
      </c>
    </row>
    <row r="25" spans="1:26" ht="14.45" x14ac:dyDescent="0.3">
      <c r="A25" s="19" t="s">
        <v>195</v>
      </c>
      <c r="B25" s="19"/>
      <c r="C25" s="19">
        <f t="shared" si="0"/>
        <v>2282393</v>
      </c>
      <c r="D25" s="19"/>
      <c r="E25" s="20">
        <v>3096539</v>
      </c>
      <c r="F25" s="21"/>
      <c r="G25" s="20">
        <v>3332287</v>
      </c>
      <c r="H25" s="20">
        <v>17860</v>
      </c>
      <c r="I25" s="20">
        <v>-3351700</v>
      </c>
      <c r="J25" s="21"/>
      <c r="K25" s="21"/>
      <c r="L25" s="20">
        <f t="shared" si="1"/>
        <v>0</v>
      </c>
      <c r="M25" s="20">
        <v>28110</v>
      </c>
      <c r="N25" s="20">
        <f t="shared" si="2"/>
        <v>-840703</v>
      </c>
      <c r="O25" s="21"/>
      <c r="P25" s="21"/>
      <c r="R25" s="24">
        <v>1116590</v>
      </c>
      <c r="S25" s="24">
        <v>-4919533</v>
      </c>
      <c r="U25" s="15" t="s">
        <v>13</v>
      </c>
      <c r="V25" s="15" t="s">
        <v>195</v>
      </c>
      <c r="W25" s="29">
        <v>103740</v>
      </c>
      <c r="X25" s="29">
        <v>836010</v>
      </c>
      <c r="Y25" s="29">
        <f>160710+16130</f>
        <v>176840</v>
      </c>
      <c r="Z25" s="29">
        <v>-4078830</v>
      </c>
    </row>
    <row r="26" spans="1:26" ht="14.45" x14ac:dyDescent="0.3">
      <c r="A26" s="19" t="s">
        <v>23</v>
      </c>
      <c r="B26" s="19"/>
      <c r="C26" s="19">
        <f t="shared" si="0"/>
        <v>11711820</v>
      </c>
      <c r="D26" s="19"/>
      <c r="E26" s="20">
        <v>3152380</v>
      </c>
      <c r="F26" s="21"/>
      <c r="G26" s="20">
        <v>1837090</v>
      </c>
      <c r="H26" s="20">
        <v>159726</v>
      </c>
      <c r="I26" s="20">
        <v>900574</v>
      </c>
      <c r="J26" s="20">
        <v>4797370</v>
      </c>
      <c r="K26" s="21"/>
      <c r="L26" s="20">
        <f t="shared" si="1"/>
        <v>53900</v>
      </c>
      <c r="M26" s="20">
        <v>5434360</v>
      </c>
      <c r="N26" s="20">
        <f t="shared" si="2"/>
        <v>-4623580</v>
      </c>
      <c r="O26" s="21"/>
      <c r="P26" s="21"/>
      <c r="R26" s="24">
        <v>2138530</v>
      </c>
      <c r="S26" s="24">
        <v>-5220150</v>
      </c>
      <c r="U26" s="15" t="s">
        <v>13</v>
      </c>
      <c r="V26" s="15" t="s">
        <v>23</v>
      </c>
      <c r="W26" s="29">
        <v>96740</v>
      </c>
      <c r="X26" s="29">
        <v>1393200</v>
      </c>
      <c r="Y26" s="29">
        <v>594690</v>
      </c>
      <c r="Z26" s="29">
        <v>-596570</v>
      </c>
    </row>
    <row r="27" spans="1:26" ht="14.45" x14ac:dyDescent="0.3">
      <c r="A27" s="19" t="s">
        <v>156</v>
      </c>
      <c r="B27" s="19"/>
      <c r="C27" s="19">
        <f t="shared" si="0"/>
        <v>1626674</v>
      </c>
      <c r="D27" s="19"/>
      <c r="E27" s="20">
        <v>2340825</v>
      </c>
      <c r="F27" s="20">
        <v>3279</v>
      </c>
      <c r="G27" s="21"/>
      <c r="H27" s="20">
        <v>26350</v>
      </c>
      <c r="I27" s="20">
        <v>396820</v>
      </c>
      <c r="J27" s="21"/>
      <c r="K27" s="21"/>
      <c r="L27" s="20">
        <f t="shared" si="1"/>
        <v>0</v>
      </c>
      <c r="M27" s="21"/>
      <c r="N27" s="20">
        <f t="shared" si="2"/>
        <v>-1140600</v>
      </c>
      <c r="O27" s="21"/>
      <c r="P27" s="21"/>
      <c r="R27" s="24">
        <v>972070</v>
      </c>
      <c r="S27" s="24">
        <v>-1764070</v>
      </c>
      <c r="U27" s="15" t="s">
        <v>13</v>
      </c>
      <c r="V27" s="15" t="s">
        <v>156</v>
      </c>
      <c r="W27" s="29">
        <v>134580</v>
      </c>
      <c r="X27" s="29">
        <v>601500</v>
      </c>
      <c r="Y27" s="29">
        <v>235990</v>
      </c>
      <c r="Z27" s="29">
        <v>-623470</v>
      </c>
    </row>
    <row r="28" spans="1:26" ht="13.9" customHeight="1" x14ac:dyDescent="0.3">
      <c r="A28" s="19" t="s">
        <v>25</v>
      </c>
      <c r="B28" s="19"/>
      <c r="C28" s="19">
        <f t="shared" si="0"/>
        <v>14907582</v>
      </c>
      <c r="D28" s="19"/>
      <c r="E28" s="20">
        <v>9337297</v>
      </c>
      <c r="F28" s="20">
        <v>757825</v>
      </c>
      <c r="G28" s="20">
        <v>584661</v>
      </c>
      <c r="H28" s="20">
        <v>2927071</v>
      </c>
      <c r="I28" s="20">
        <v>11599611</v>
      </c>
      <c r="J28" s="20">
        <v>2970791</v>
      </c>
      <c r="K28" s="21"/>
      <c r="L28" s="20">
        <f t="shared" si="1"/>
        <v>0</v>
      </c>
      <c r="M28" s="20">
        <v>6650367</v>
      </c>
      <c r="N28" s="20">
        <f t="shared" si="2"/>
        <v>-19920041</v>
      </c>
      <c r="O28" s="21"/>
      <c r="P28" s="21"/>
      <c r="R28" s="24">
        <v>1110704</v>
      </c>
      <c r="S28" s="24">
        <v>-19972341</v>
      </c>
      <c r="U28" s="15" t="s">
        <v>13</v>
      </c>
      <c r="V28" s="15" t="s">
        <v>25</v>
      </c>
      <c r="W28" s="29">
        <v>3780</v>
      </c>
      <c r="X28" s="29">
        <v>1106924</v>
      </c>
      <c r="Y28" s="28"/>
      <c r="Z28" s="29">
        <v>-52300</v>
      </c>
    </row>
    <row r="29" spans="1:26" ht="14.45" x14ac:dyDescent="0.3">
      <c r="A29" s="19" t="s">
        <v>164</v>
      </c>
      <c r="B29" s="19"/>
      <c r="C29" s="19">
        <f t="shared" si="0"/>
        <v>5134730</v>
      </c>
      <c r="D29" s="19"/>
      <c r="E29" s="20">
        <v>4418228</v>
      </c>
      <c r="F29" s="20">
        <v>12150</v>
      </c>
      <c r="G29" s="20">
        <v>662196</v>
      </c>
      <c r="H29" s="20">
        <v>61469</v>
      </c>
      <c r="I29" s="20">
        <v>822264</v>
      </c>
      <c r="J29" s="20">
        <v>1623410</v>
      </c>
      <c r="K29" s="21"/>
      <c r="L29" s="20">
        <f t="shared" si="1"/>
        <v>123730</v>
      </c>
      <c r="M29" s="20">
        <v>1362330</v>
      </c>
      <c r="N29" s="20">
        <f t="shared" si="2"/>
        <v>-3951047</v>
      </c>
      <c r="O29" s="21"/>
      <c r="P29" s="21"/>
      <c r="R29" s="24">
        <v>2763135</v>
      </c>
      <c r="S29" s="24">
        <v>-5167852</v>
      </c>
      <c r="U29" s="15" t="s">
        <v>13</v>
      </c>
      <c r="V29" s="15" t="s">
        <v>164</v>
      </c>
      <c r="W29" s="29">
        <v>304195</v>
      </c>
      <c r="X29" s="29">
        <v>2335210</v>
      </c>
      <c r="Y29" s="28"/>
      <c r="Z29" s="29">
        <v>-1216805</v>
      </c>
    </row>
    <row r="30" spans="1:26" ht="14.45" x14ac:dyDescent="0.3">
      <c r="A30" s="19" t="s">
        <v>453</v>
      </c>
      <c r="B30" s="31"/>
      <c r="C30" s="19">
        <f t="shared" si="0"/>
        <v>16228</v>
      </c>
      <c r="D30" s="31"/>
      <c r="E30" s="21"/>
      <c r="F30" s="21"/>
      <c r="G30" s="21"/>
      <c r="H30" s="21"/>
      <c r="I30" s="20">
        <v>16228</v>
      </c>
      <c r="J30" s="21"/>
      <c r="K30" s="21"/>
      <c r="L30" s="20">
        <f t="shared" si="1"/>
        <v>0</v>
      </c>
      <c r="M30" s="21"/>
      <c r="N30" s="20">
        <f t="shared" si="2"/>
        <v>0</v>
      </c>
      <c r="O30" s="21"/>
      <c r="P30" s="21"/>
      <c r="R30" s="25"/>
      <c r="S30" s="25"/>
      <c r="U30" s="15"/>
      <c r="V30" s="15"/>
      <c r="W30" s="30"/>
      <c r="X30" s="29"/>
      <c r="Y30" s="28"/>
      <c r="Z30" s="30"/>
    </row>
    <row r="31" spans="1:26" ht="14.45" x14ac:dyDescent="0.3">
      <c r="A31" s="19" t="s">
        <v>114</v>
      </c>
      <c r="B31" s="19"/>
      <c r="C31" s="19">
        <f t="shared" si="0"/>
        <v>1479999</v>
      </c>
      <c r="D31" s="19"/>
      <c r="E31" s="20">
        <v>5835200</v>
      </c>
      <c r="F31" s="20">
        <v>9680</v>
      </c>
      <c r="G31" s="20">
        <v>244300</v>
      </c>
      <c r="H31" s="20">
        <v>123900</v>
      </c>
      <c r="I31" s="20">
        <v>3904750</v>
      </c>
      <c r="J31" s="20">
        <v>140000</v>
      </c>
      <c r="K31" s="21"/>
      <c r="L31" s="20">
        <f t="shared" si="1"/>
        <v>32000</v>
      </c>
      <c r="M31" s="20">
        <v>461800</v>
      </c>
      <c r="N31" s="20">
        <f t="shared" si="2"/>
        <v>-9271631</v>
      </c>
      <c r="O31" s="21"/>
      <c r="P31" s="21"/>
      <c r="R31" s="24">
        <v>272790</v>
      </c>
      <c r="S31" s="24">
        <v>-9271631</v>
      </c>
      <c r="U31" s="15" t="s">
        <v>13</v>
      </c>
      <c r="V31" s="15" t="s">
        <v>114</v>
      </c>
      <c r="W31" s="28"/>
      <c r="X31" s="29">
        <v>240790</v>
      </c>
      <c r="Y31" s="28"/>
      <c r="Z31" s="28"/>
    </row>
    <row r="32" spans="1:26" ht="14.45" x14ac:dyDescent="0.3">
      <c r="A32" s="19" t="s">
        <v>57</v>
      </c>
      <c r="B32" s="19"/>
      <c r="C32" s="19">
        <f t="shared" si="0"/>
        <v>22079650</v>
      </c>
      <c r="D32" s="19"/>
      <c r="E32" s="20">
        <v>10185983</v>
      </c>
      <c r="F32" s="20">
        <v>57294</v>
      </c>
      <c r="G32" s="20">
        <v>167993</v>
      </c>
      <c r="H32" s="20">
        <v>336641</v>
      </c>
      <c r="I32" s="20">
        <v>1565595</v>
      </c>
      <c r="J32" s="20">
        <v>10186378</v>
      </c>
      <c r="K32" s="20">
        <v>572874</v>
      </c>
      <c r="L32" s="20">
        <f t="shared" si="1"/>
        <v>0</v>
      </c>
      <c r="M32" s="20">
        <v>95760</v>
      </c>
      <c r="N32" s="20">
        <f t="shared" si="2"/>
        <v>-1088868</v>
      </c>
      <c r="O32" s="21"/>
      <c r="P32" s="21"/>
      <c r="R32" s="24">
        <v>1099630</v>
      </c>
      <c r="S32" s="24">
        <v>-1090868</v>
      </c>
      <c r="U32" s="15" t="s">
        <v>13</v>
      </c>
      <c r="V32" s="15" t="s">
        <v>57</v>
      </c>
      <c r="W32" s="28"/>
      <c r="X32" s="29">
        <v>1099630</v>
      </c>
      <c r="Y32" s="28"/>
      <c r="Z32" s="29">
        <v>-2000</v>
      </c>
    </row>
    <row r="33" spans="1:26" ht="14.45" x14ac:dyDescent="0.3">
      <c r="A33" s="19" t="s">
        <v>35</v>
      </c>
      <c r="B33" s="19"/>
      <c r="C33" s="19">
        <f t="shared" si="0"/>
        <v>233230</v>
      </c>
      <c r="D33" s="19"/>
      <c r="E33" s="20">
        <v>318300</v>
      </c>
      <c r="F33" s="20">
        <v>60</v>
      </c>
      <c r="G33" s="21"/>
      <c r="H33" s="20">
        <v>208060</v>
      </c>
      <c r="I33" s="20">
        <v>20300</v>
      </c>
      <c r="J33" s="21"/>
      <c r="K33" s="21"/>
      <c r="L33" s="20">
        <f t="shared" si="1"/>
        <v>0</v>
      </c>
      <c r="M33" s="21"/>
      <c r="N33" s="20">
        <f t="shared" si="2"/>
        <v>-313490</v>
      </c>
      <c r="O33" s="21"/>
      <c r="P33" s="21"/>
      <c r="R33" s="24">
        <v>164540</v>
      </c>
      <c r="S33" s="24">
        <v>-773490</v>
      </c>
      <c r="U33" s="15" t="s">
        <v>13</v>
      </c>
      <c r="V33" s="15" t="s">
        <v>35</v>
      </c>
      <c r="W33" s="28"/>
      <c r="X33" s="29">
        <v>380</v>
      </c>
      <c r="Y33" s="29">
        <v>164160</v>
      </c>
      <c r="Z33" s="29">
        <v>-460000</v>
      </c>
    </row>
    <row r="34" spans="1:26" ht="14.45" x14ac:dyDescent="0.3">
      <c r="A34" s="19" t="s">
        <v>60</v>
      </c>
      <c r="B34" s="19"/>
      <c r="C34" s="19">
        <f t="shared" si="0"/>
        <v>-1460520</v>
      </c>
      <c r="D34" s="19"/>
      <c r="E34" s="20">
        <v>1832780</v>
      </c>
      <c r="F34" s="20">
        <v>2310</v>
      </c>
      <c r="G34" s="20">
        <v>161850</v>
      </c>
      <c r="H34" s="20">
        <v>1971940</v>
      </c>
      <c r="I34" s="20">
        <v>-466290</v>
      </c>
      <c r="J34" s="21"/>
      <c r="K34" s="21"/>
      <c r="L34" s="20">
        <f t="shared" si="1"/>
        <v>0</v>
      </c>
      <c r="M34" s="20">
        <v>70930</v>
      </c>
      <c r="N34" s="20">
        <f t="shared" si="2"/>
        <v>-5034040</v>
      </c>
      <c r="O34" s="21"/>
      <c r="P34" s="21"/>
      <c r="R34" s="24">
        <v>2129760</v>
      </c>
      <c r="S34" s="24">
        <v>-6548700</v>
      </c>
      <c r="U34" s="15" t="s">
        <v>13</v>
      </c>
      <c r="V34" s="15" t="s">
        <v>60</v>
      </c>
      <c r="W34" s="28"/>
      <c r="X34" s="29">
        <v>311710</v>
      </c>
      <c r="Y34" s="29">
        <v>1818050</v>
      </c>
      <c r="Z34" s="29">
        <v>-1514660</v>
      </c>
    </row>
    <row r="35" spans="1:26" ht="14.45" x14ac:dyDescent="0.3">
      <c r="A35" s="19" t="s">
        <v>714</v>
      </c>
      <c r="B35" s="31"/>
      <c r="C35" s="19">
        <f t="shared" si="0"/>
        <v>-150647296</v>
      </c>
      <c r="D35" s="31"/>
      <c r="E35" s="21"/>
      <c r="F35" s="21"/>
      <c r="G35" s="21"/>
      <c r="H35" s="21"/>
      <c r="I35" s="21"/>
      <c r="J35" s="21"/>
      <c r="K35" s="21"/>
      <c r="L35" s="20">
        <f t="shared" si="1"/>
        <v>0</v>
      </c>
      <c r="M35" s="21"/>
      <c r="N35" s="20">
        <f t="shared" si="2"/>
        <v>-150647296</v>
      </c>
      <c r="O35" s="21"/>
      <c r="P35" s="21"/>
      <c r="R35" s="25"/>
      <c r="S35" s="24">
        <v>-150647296</v>
      </c>
      <c r="U35" s="15"/>
      <c r="V35" s="15"/>
      <c r="W35" s="28"/>
      <c r="X35" s="29"/>
      <c r="Y35" s="29"/>
      <c r="Z35" s="29"/>
    </row>
    <row r="36" spans="1:26" ht="14.45" x14ac:dyDescent="0.3">
      <c r="A36" s="19" t="s">
        <v>717</v>
      </c>
      <c r="B36" s="19"/>
      <c r="C36" s="19">
        <f t="shared" si="0"/>
        <v>2478069</v>
      </c>
      <c r="D36" s="19"/>
      <c r="E36" s="20">
        <v>2237229</v>
      </c>
      <c r="F36" s="20">
        <v>1250</v>
      </c>
      <c r="G36" s="20">
        <v>45740</v>
      </c>
      <c r="H36" s="20">
        <v>44620</v>
      </c>
      <c r="I36" s="20">
        <v>371630</v>
      </c>
      <c r="J36" s="21"/>
      <c r="K36" s="21"/>
      <c r="L36" s="20">
        <f t="shared" si="1"/>
        <v>0</v>
      </c>
      <c r="M36" s="21"/>
      <c r="N36" s="20">
        <f t="shared" si="2"/>
        <v>-222400</v>
      </c>
      <c r="O36" s="21"/>
      <c r="P36" s="21"/>
      <c r="R36" s="24">
        <v>917960</v>
      </c>
      <c r="S36" s="24">
        <v>-3086789</v>
      </c>
      <c r="U36" s="15" t="s">
        <v>13</v>
      </c>
      <c r="V36" s="15" t="s">
        <v>717</v>
      </c>
      <c r="W36" s="29">
        <v>128190</v>
      </c>
      <c r="X36" s="29">
        <v>634300</v>
      </c>
      <c r="Y36" s="29">
        <v>155470</v>
      </c>
      <c r="Z36" s="29">
        <v>-2864389</v>
      </c>
    </row>
    <row r="37" spans="1:26" ht="14.45" x14ac:dyDescent="0.3">
      <c r="A37" s="19" t="s">
        <v>733</v>
      </c>
      <c r="B37" s="19"/>
      <c r="C37" s="19">
        <f t="shared" si="0"/>
        <v>-4559080</v>
      </c>
      <c r="D37" s="19"/>
      <c r="E37" s="20">
        <v>-6241580</v>
      </c>
      <c r="F37" s="20">
        <v>1682500</v>
      </c>
      <c r="G37" s="21"/>
      <c r="H37" s="21"/>
      <c r="I37" s="21"/>
      <c r="J37" s="21"/>
      <c r="K37" s="21"/>
      <c r="L37" s="20">
        <f t="shared" si="1"/>
        <v>0</v>
      </c>
      <c r="M37" s="21"/>
      <c r="N37" s="20">
        <f t="shared" si="2"/>
        <v>0</v>
      </c>
      <c r="O37" s="21"/>
      <c r="P37" s="21"/>
      <c r="R37" s="25"/>
      <c r="S37" s="25"/>
      <c r="U37" s="15"/>
      <c r="V37" s="15"/>
      <c r="W37" s="29"/>
      <c r="X37" s="29"/>
      <c r="Y37" s="30"/>
      <c r="Z37" s="29"/>
    </row>
    <row r="38" spans="1:26" ht="14.45" x14ac:dyDescent="0.3">
      <c r="A38" s="19" t="s">
        <v>776</v>
      </c>
      <c r="B38" s="19"/>
      <c r="C38" s="19">
        <f t="shared" si="0"/>
        <v>3897964</v>
      </c>
      <c r="D38" s="19"/>
      <c r="E38" s="20">
        <v>3653320</v>
      </c>
      <c r="F38" s="20">
        <v>569000</v>
      </c>
      <c r="G38" s="20">
        <v>225680</v>
      </c>
      <c r="H38" s="20">
        <v>30950</v>
      </c>
      <c r="I38" s="20">
        <v>406134</v>
      </c>
      <c r="J38" s="21"/>
      <c r="K38" s="21"/>
      <c r="L38" s="20">
        <f t="shared" si="1"/>
        <v>0</v>
      </c>
      <c r="M38" s="21"/>
      <c r="N38" s="20">
        <f t="shared" si="2"/>
        <v>-987120</v>
      </c>
      <c r="O38" s="21"/>
      <c r="P38" s="21"/>
      <c r="R38" s="24">
        <v>599650</v>
      </c>
      <c r="S38" s="24">
        <v>-5539100</v>
      </c>
      <c r="U38" s="15" t="s">
        <v>13</v>
      </c>
      <c r="V38" s="15" t="s">
        <v>776</v>
      </c>
      <c r="W38" s="29">
        <v>26030</v>
      </c>
      <c r="X38" s="29">
        <v>573620</v>
      </c>
      <c r="Y38" s="28"/>
      <c r="Z38" s="29">
        <v>-4551980</v>
      </c>
    </row>
    <row r="39" spans="1:26" ht="14.45" x14ac:dyDescent="0.3">
      <c r="A39" s="19" t="s">
        <v>805</v>
      </c>
      <c r="B39" s="19"/>
      <c r="C39" s="19">
        <f t="shared" si="0"/>
        <v>42796796</v>
      </c>
      <c r="D39" s="19"/>
      <c r="E39" s="20">
        <v>7383200</v>
      </c>
      <c r="F39" s="20">
        <v>4740</v>
      </c>
      <c r="G39" s="20">
        <v>301360</v>
      </c>
      <c r="H39" s="20">
        <v>120580</v>
      </c>
      <c r="I39" s="20">
        <v>3907745</v>
      </c>
      <c r="J39" s="20">
        <v>42564180</v>
      </c>
      <c r="K39" s="20">
        <v>6210490</v>
      </c>
      <c r="L39" s="20">
        <f t="shared" si="1"/>
        <v>0</v>
      </c>
      <c r="M39" s="20">
        <v>170770</v>
      </c>
      <c r="N39" s="20">
        <f t="shared" si="2"/>
        <v>-17866269</v>
      </c>
      <c r="O39" s="20">
        <v>0</v>
      </c>
      <c r="P39" s="21"/>
      <c r="R39" s="24">
        <v>2794710</v>
      </c>
      <c r="S39" s="24">
        <v>-17866269</v>
      </c>
      <c r="U39" s="15" t="s">
        <v>13</v>
      </c>
      <c r="V39" s="15" t="s">
        <v>805</v>
      </c>
      <c r="W39" s="29">
        <v>20</v>
      </c>
      <c r="X39" s="29">
        <v>2794690</v>
      </c>
      <c r="Y39" s="28"/>
      <c r="Z39" s="28"/>
    </row>
    <row r="40" spans="1:26" ht="14.45" x14ac:dyDescent="0.3">
      <c r="A40" s="19" t="s">
        <v>866</v>
      </c>
      <c r="B40" s="19"/>
      <c r="C40" s="19">
        <f t="shared" si="0"/>
        <v>6027340</v>
      </c>
      <c r="D40" s="19"/>
      <c r="E40" s="20">
        <v>3877120</v>
      </c>
      <c r="F40" s="20">
        <v>9300</v>
      </c>
      <c r="G40" s="20">
        <v>279340</v>
      </c>
      <c r="H40" s="20">
        <v>982390</v>
      </c>
      <c r="I40" s="20">
        <v>968490</v>
      </c>
      <c r="J40" s="20">
        <v>-40000</v>
      </c>
      <c r="K40" s="21"/>
      <c r="L40" s="20">
        <f t="shared" si="1"/>
        <v>0</v>
      </c>
      <c r="M40" s="20">
        <v>915250</v>
      </c>
      <c r="N40" s="20">
        <f t="shared" si="2"/>
        <v>-964550</v>
      </c>
      <c r="O40" s="21"/>
      <c r="P40" s="21"/>
      <c r="R40" s="24">
        <v>3314774</v>
      </c>
      <c r="S40" s="24">
        <v>-2218650</v>
      </c>
      <c r="U40" s="15" t="s">
        <v>13</v>
      </c>
      <c r="V40" s="15" t="s">
        <v>866</v>
      </c>
      <c r="W40" s="28"/>
      <c r="X40" s="29">
        <v>3163504</v>
      </c>
      <c r="Y40" s="29">
        <v>151270</v>
      </c>
      <c r="Z40" s="29">
        <v>-1254100</v>
      </c>
    </row>
    <row r="41" spans="1:26" ht="14.45" x14ac:dyDescent="0.3">
      <c r="A41" s="19" t="s">
        <v>888</v>
      </c>
      <c r="B41" s="19"/>
      <c r="C41" s="19">
        <f t="shared" si="0"/>
        <v>836068</v>
      </c>
      <c r="D41" s="19"/>
      <c r="E41" s="20">
        <v>3095291</v>
      </c>
      <c r="F41" s="20">
        <v>9930</v>
      </c>
      <c r="G41" s="20">
        <v>1226504</v>
      </c>
      <c r="H41" s="20">
        <v>112110</v>
      </c>
      <c r="I41" s="20">
        <v>165226</v>
      </c>
      <c r="J41" s="20">
        <v>5398</v>
      </c>
      <c r="K41" s="21"/>
      <c r="L41" s="20">
        <f t="shared" si="1"/>
        <v>0</v>
      </c>
      <c r="M41" s="20">
        <v>993320</v>
      </c>
      <c r="N41" s="20">
        <f t="shared" si="2"/>
        <v>-4771711</v>
      </c>
      <c r="O41" s="21"/>
      <c r="P41" s="21"/>
      <c r="R41" s="24">
        <v>874680</v>
      </c>
      <c r="S41" s="24">
        <v>-5378001</v>
      </c>
      <c r="U41" s="15" t="s">
        <v>13</v>
      </c>
      <c r="V41" s="15" t="s">
        <v>888</v>
      </c>
      <c r="W41" s="28"/>
      <c r="X41" s="29">
        <v>792900</v>
      </c>
      <c r="Y41" s="29">
        <v>81780</v>
      </c>
      <c r="Z41" s="29">
        <v>-606290</v>
      </c>
    </row>
    <row r="42" spans="1:26" ht="14.45" x14ac:dyDescent="0.3">
      <c r="A42" s="19" t="s">
        <v>900</v>
      </c>
      <c r="B42" s="19"/>
      <c r="C42" s="19">
        <f t="shared" si="0"/>
        <v>49920</v>
      </c>
      <c r="D42" s="19"/>
      <c r="E42" s="20">
        <v>50490</v>
      </c>
      <c r="F42" s="21"/>
      <c r="G42" s="20">
        <v>1690</v>
      </c>
      <c r="H42" s="20">
        <v>320</v>
      </c>
      <c r="I42" s="20">
        <v>34870</v>
      </c>
      <c r="J42" s="21"/>
      <c r="K42" s="21"/>
      <c r="L42" s="20">
        <f t="shared" si="1"/>
        <v>0</v>
      </c>
      <c r="M42" s="21"/>
      <c r="N42" s="20">
        <f t="shared" si="2"/>
        <v>-37450</v>
      </c>
      <c r="O42" s="21"/>
      <c r="P42" s="21"/>
      <c r="R42" s="24">
        <v>41800</v>
      </c>
      <c r="S42" s="24">
        <v>-129170</v>
      </c>
      <c r="U42" s="15" t="s">
        <v>13</v>
      </c>
      <c r="V42" s="15" t="s">
        <v>900</v>
      </c>
      <c r="W42" s="29">
        <v>41800</v>
      </c>
      <c r="X42" s="28"/>
      <c r="Y42" s="28"/>
      <c r="Z42" s="29">
        <v>-91720</v>
      </c>
    </row>
    <row r="43" spans="1:26" x14ac:dyDescent="0.25">
      <c r="A43" s="19" t="s">
        <v>901</v>
      </c>
      <c r="B43" s="19"/>
      <c r="C43" s="19">
        <f t="shared" si="0"/>
        <v>-119170</v>
      </c>
      <c r="D43" s="19"/>
      <c r="E43" s="20">
        <v>663200</v>
      </c>
      <c r="F43" s="20">
        <v>660</v>
      </c>
      <c r="G43" s="20">
        <v>29130</v>
      </c>
      <c r="H43" s="20">
        <v>32130</v>
      </c>
      <c r="I43" s="20">
        <v>383970</v>
      </c>
      <c r="J43" s="21"/>
      <c r="K43" s="21"/>
      <c r="L43" s="20">
        <f t="shared" si="1"/>
        <v>0</v>
      </c>
      <c r="M43" s="21"/>
      <c r="N43" s="20">
        <f t="shared" si="2"/>
        <v>-1228260</v>
      </c>
      <c r="O43" s="21"/>
      <c r="P43" s="21"/>
      <c r="R43" s="24">
        <v>61100</v>
      </c>
      <c r="S43" s="24">
        <v>-1228260</v>
      </c>
      <c r="U43" s="15" t="s">
        <v>13</v>
      </c>
      <c r="V43" s="15" t="s">
        <v>901</v>
      </c>
      <c r="W43" s="28"/>
      <c r="X43" s="29">
        <v>61100</v>
      </c>
      <c r="Y43" s="28"/>
      <c r="Z43" s="28"/>
    </row>
    <row r="44" spans="1:26" x14ac:dyDescent="0.25">
      <c r="A44" s="19" t="s">
        <v>460</v>
      </c>
      <c r="B44" s="19"/>
      <c r="C44" s="19">
        <f t="shared" si="0"/>
        <v>13822738</v>
      </c>
      <c r="D44" s="19"/>
      <c r="E44" s="20">
        <v>1582868</v>
      </c>
      <c r="F44" s="20">
        <v>30</v>
      </c>
      <c r="G44" s="20">
        <v>6660</v>
      </c>
      <c r="H44" s="20">
        <v>75955</v>
      </c>
      <c r="I44" s="20">
        <v>337865</v>
      </c>
      <c r="J44" s="20">
        <v>12185900</v>
      </c>
      <c r="K44" s="21"/>
      <c r="L44" s="20">
        <f t="shared" si="1"/>
        <v>0</v>
      </c>
      <c r="M44" s="20">
        <v>72090</v>
      </c>
      <c r="N44" s="20">
        <f t="shared" si="2"/>
        <v>-438630</v>
      </c>
      <c r="O44" s="21"/>
      <c r="P44" s="21"/>
      <c r="R44" s="24">
        <v>1576030</v>
      </c>
      <c r="S44" s="24">
        <v>-438630</v>
      </c>
      <c r="U44" s="15" t="s">
        <v>13</v>
      </c>
      <c r="V44" s="15" t="s">
        <v>460</v>
      </c>
      <c r="W44" s="29">
        <v>130080</v>
      </c>
      <c r="X44" s="29">
        <v>1338920</v>
      </c>
      <c r="Y44" s="29">
        <v>107030</v>
      </c>
      <c r="Z44" s="28"/>
    </row>
    <row r="45" spans="1:26" x14ac:dyDescent="0.25">
      <c r="A45" s="19" t="s">
        <v>919</v>
      </c>
      <c r="B45" s="31"/>
      <c r="C45" s="19">
        <f t="shared" si="0"/>
        <v>1472925</v>
      </c>
      <c r="D45" s="31"/>
      <c r="E45" s="21"/>
      <c r="F45" s="20">
        <v>126109</v>
      </c>
      <c r="G45" s="20">
        <v>194960</v>
      </c>
      <c r="H45" s="20">
        <v>146600</v>
      </c>
      <c r="I45" s="20">
        <v>1005256</v>
      </c>
      <c r="J45" s="21"/>
      <c r="K45" s="21"/>
      <c r="L45" s="20">
        <f t="shared" si="1"/>
        <v>0</v>
      </c>
      <c r="M45" s="21"/>
      <c r="N45" s="20">
        <f t="shared" si="2"/>
        <v>0</v>
      </c>
      <c r="O45" s="21"/>
      <c r="P45" s="21"/>
      <c r="R45" s="25"/>
      <c r="S45" s="25"/>
      <c r="U45" s="15"/>
      <c r="V45" s="15"/>
      <c r="W45" s="30"/>
      <c r="X45" s="29"/>
      <c r="Y45" s="30"/>
      <c r="Z45" s="28"/>
    </row>
    <row r="46" spans="1:26" x14ac:dyDescent="0.25">
      <c r="A46" s="19" t="s">
        <v>920</v>
      </c>
      <c r="B46" s="31"/>
      <c r="C46" s="19">
        <f t="shared" si="0"/>
        <v>13170</v>
      </c>
      <c r="D46" s="31"/>
      <c r="E46" s="21"/>
      <c r="F46" s="21"/>
      <c r="G46" s="21"/>
      <c r="H46" s="21"/>
      <c r="I46" s="21"/>
      <c r="J46" s="21"/>
      <c r="K46" s="21"/>
      <c r="L46" s="20">
        <f t="shared" si="1"/>
        <v>0</v>
      </c>
      <c r="M46" s="20">
        <v>13170</v>
      </c>
      <c r="N46" s="20">
        <f t="shared" si="2"/>
        <v>0</v>
      </c>
      <c r="O46" s="21"/>
      <c r="P46" s="21"/>
      <c r="R46" s="24">
        <v>130</v>
      </c>
      <c r="S46" s="25"/>
      <c r="U46" s="15" t="s">
        <v>13</v>
      </c>
      <c r="V46" s="15" t="s">
        <v>920</v>
      </c>
      <c r="W46" s="28"/>
      <c r="X46" s="29">
        <v>130</v>
      </c>
      <c r="Y46" s="28"/>
      <c r="Z46" s="28"/>
    </row>
    <row r="47" spans="1:26" x14ac:dyDescent="0.25">
      <c r="A47" s="19" t="s">
        <v>922</v>
      </c>
      <c r="B47" s="19"/>
      <c r="C47" s="19">
        <f t="shared" si="0"/>
        <v>1429004</v>
      </c>
      <c r="D47" s="19"/>
      <c r="E47" s="20">
        <v>692688</v>
      </c>
      <c r="F47" s="21"/>
      <c r="G47" s="20">
        <v>301116</v>
      </c>
      <c r="H47" s="21"/>
      <c r="I47" s="20">
        <v>435200</v>
      </c>
      <c r="J47" s="21"/>
      <c r="K47" s="21"/>
      <c r="L47" s="20">
        <f t="shared" si="1"/>
        <v>0</v>
      </c>
      <c r="M47" s="21"/>
      <c r="N47" s="20">
        <f t="shared" si="2"/>
        <v>0</v>
      </c>
      <c r="O47" s="21"/>
      <c r="P47" s="21"/>
      <c r="R47" s="25"/>
      <c r="S47" s="25"/>
    </row>
    <row r="48" spans="1:26" x14ac:dyDescent="0.25">
      <c r="A48" s="19" t="s">
        <v>925</v>
      </c>
      <c r="B48" s="19"/>
      <c r="C48" s="19">
        <f t="shared" si="0"/>
        <v>5711031</v>
      </c>
      <c r="D48" s="19"/>
      <c r="E48" s="20">
        <v>-492477</v>
      </c>
      <c r="F48" s="21"/>
      <c r="G48" s="21"/>
      <c r="H48" s="21"/>
      <c r="I48" s="20">
        <v>5803508</v>
      </c>
      <c r="J48" s="20">
        <v>-600000</v>
      </c>
      <c r="K48" s="21"/>
      <c r="L48" s="20">
        <f t="shared" si="1"/>
        <v>0</v>
      </c>
      <c r="M48" s="21"/>
      <c r="N48" s="20">
        <f t="shared" si="2"/>
        <v>1000000</v>
      </c>
      <c r="O48" s="21"/>
      <c r="P48" s="21"/>
      <c r="R48" s="25"/>
      <c r="S48" s="24">
        <v>1000000</v>
      </c>
    </row>
    <row r="49" spans="1:19" x14ac:dyDescent="0.25">
      <c r="A49" s="19" t="s">
        <v>929</v>
      </c>
      <c r="B49" s="31"/>
      <c r="C49" s="19">
        <f t="shared" si="0"/>
        <v>334540</v>
      </c>
      <c r="D49" s="31"/>
      <c r="E49" s="21"/>
      <c r="F49" s="20">
        <v>334540</v>
      </c>
      <c r="G49" s="21"/>
      <c r="H49" s="21"/>
      <c r="I49" s="21"/>
      <c r="J49" s="21"/>
      <c r="K49" s="21"/>
      <c r="L49" s="20">
        <f t="shared" si="1"/>
        <v>0</v>
      </c>
      <c r="M49" s="21"/>
      <c r="N49" s="20">
        <f t="shared" si="2"/>
        <v>0</v>
      </c>
      <c r="O49" s="21"/>
      <c r="P49" s="21"/>
      <c r="R49" s="25"/>
      <c r="S49" s="2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632"/>
  <sheetViews>
    <sheetView topLeftCell="A285" workbookViewId="0">
      <selection activeCell="C3" sqref="C3:E37"/>
    </sheetView>
  </sheetViews>
  <sheetFormatPr defaultRowHeight="15" x14ac:dyDescent="0.25"/>
  <cols>
    <col min="1" max="1" width="47.140625" customWidth="1"/>
  </cols>
  <sheetData>
    <row r="4" spans="1:3" ht="14.45" x14ac:dyDescent="0.3">
      <c r="A4" s="33" t="s">
        <v>1</v>
      </c>
      <c r="B4" s="33" t="s">
        <v>1024</v>
      </c>
      <c r="C4" s="33" t="s">
        <v>1023</v>
      </c>
    </row>
    <row r="5" spans="1:3" ht="14.45" x14ac:dyDescent="0.3">
      <c r="A5" s="34" t="s">
        <v>736</v>
      </c>
      <c r="B5" s="34" t="s">
        <v>2507</v>
      </c>
      <c r="C5" s="34" t="s">
        <v>1026</v>
      </c>
    </row>
    <row r="6" spans="1:3" ht="14.45" x14ac:dyDescent="0.3">
      <c r="A6" s="34" t="s">
        <v>2807</v>
      </c>
      <c r="B6" s="34" t="s">
        <v>2808</v>
      </c>
      <c r="C6" s="34" t="s">
        <v>1025</v>
      </c>
    </row>
    <row r="7" spans="1:3" ht="14.45" x14ac:dyDescent="0.3">
      <c r="A7" s="34" t="s">
        <v>2727</v>
      </c>
      <c r="B7" s="34" t="s">
        <v>2728</v>
      </c>
      <c r="C7" s="34" t="s">
        <v>1025</v>
      </c>
    </row>
    <row r="8" spans="1:3" ht="14.45" x14ac:dyDescent="0.3">
      <c r="A8" s="34" t="s">
        <v>377</v>
      </c>
      <c r="B8" s="34" t="s">
        <v>2381</v>
      </c>
      <c r="C8" s="34" t="s">
        <v>1025</v>
      </c>
    </row>
    <row r="9" spans="1:3" ht="14.45" x14ac:dyDescent="0.3">
      <c r="A9" s="34" t="s">
        <v>4338</v>
      </c>
      <c r="B9" s="34" t="s">
        <v>4339</v>
      </c>
      <c r="C9" s="34" t="s">
        <v>1025</v>
      </c>
    </row>
    <row r="10" spans="1:3" ht="14.45" x14ac:dyDescent="0.3">
      <c r="A10" s="34" t="s">
        <v>3684</v>
      </c>
      <c r="B10" s="34" t="s">
        <v>3685</v>
      </c>
      <c r="C10" s="34" t="s">
        <v>1025</v>
      </c>
    </row>
    <row r="11" spans="1:3" ht="14.45" x14ac:dyDescent="0.3">
      <c r="A11" s="34" t="s">
        <v>3333</v>
      </c>
      <c r="B11" s="34" t="s">
        <v>3334</v>
      </c>
      <c r="C11" s="34" t="s">
        <v>1025</v>
      </c>
    </row>
    <row r="12" spans="1:3" ht="14.45" x14ac:dyDescent="0.3">
      <c r="A12" s="34" t="s">
        <v>3397</v>
      </c>
      <c r="B12" s="34" t="s">
        <v>3398</v>
      </c>
      <c r="C12" s="34" t="s">
        <v>1025</v>
      </c>
    </row>
    <row r="13" spans="1:3" ht="14.45" x14ac:dyDescent="0.3">
      <c r="A13" s="34" t="s">
        <v>3591</v>
      </c>
      <c r="B13" s="34" t="s">
        <v>3592</v>
      </c>
      <c r="C13" s="34" t="s">
        <v>1025</v>
      </c>
    </row>
    <row r="14" spans="1:3" ht="14.45" x14ac:dyDescent="0.3">
      <c r="A14" s="34" t="s">
        <v>3589</v>
      </c>
      <c r="B14" s="34" t="s">
        <v>3590</v>
      </c>
      <c r="C14" s="34" t="s">
        <v>1025</v>
      </c>
    </row>
    <row r="15" spans="1:3" ht="14.45" x14ac:dyDescent="0.3">
      <c r="A15" s="34" t="s">
        <v>3551</v>
      </c>
      <c r="B15" s="34" t="s">
        <v>3552</v>
      </c>
      <c r="C15" s="34" t="s">
        <v>1025</v>
      </c>
    </row>
    <row r="16" spans="1:3" ht="14.45" x14ac:dyDescent="0.3">
      <c r="A16" s="34" t="s">
        <v>3335</v>
      </c>
      <c r="B16" s="34" t="s">
        <v>3336</v>
      </c>
      <c r="C16" s="34" t="s">
        <v>1025</v>
      </c>
    </row>
    <row r="17" spans="1:3" ht="14.45" x14ac:dyDescent="0.3">
      <c r="A17" s="34" t="s">
        <v>3553</v>
      </c>
      <c r="B17" s="34" t="s">
        <v>3554</v>
      </c>
      <c r="C17" s="34" t="s">
        <v>1025</v>
      </c>
    </row>
    <row r="18" spans="1:3" ht="14.45" x14ac:dyDescent="0.3">
      <c r="A18" s="34" t="s">
        <v>3399</v>
      </c>
      <c r="B18" s="34" t="s">
        <v>3400</v>
      </c>
      <c r="C18" s="34" t="s">
        <v>1025</v>
      </c>
    </row>
    <row r="19" spans="1:3" ht="14.45" x14ac:dyDescent="0.3">
      <c r="A19" s="34" t="s">
        <v>3337</v>
      </c>
      <c r="B19" s="34" t="s">
        <v>3338</v>
      </c>
      <c r="C19" s="34" t="s">
        <v>1025</v>
      </c>
    </row>
    <row r="20" spans="1:3" ht="14.45" x14ac:dyDescent="0.3">
      <c r="A20" s="34" t="s">
        <v>3401</v>
      </c>
      <c r="B20" s="34" t="s">
        <v>3402</v>
      </c>
      <c r="C20" s="34" t="s">
        <v>1025</v>
      </c>
    </row>
    <row r="21" spans="1:3" ht="14.45" x14ac:dyDescent="0.3">
      <c r="A21" s="34" t="s">
        <v>1824</v>
      </c>
      <c r="B21" s="34" t="s">
        <v>1825</v>
      </c>
      <c r="C21" s="34" t="s">
        <v>1025</v>
      </c>
    </row>
    <row r="22" spans="1:3" ht="14.45" x14ac:dyDescent="0.3">
      <c r="A22" s="34" t="s">
        <v>4302</v>
      </c>
      <c r="B22" s="34" t="s">
        <v>4303</v>
      </c>
      <c r="C22" s="34" t="s">
        <v>1025</v>
      </c>
    </row>
    <row r="23" spans="1:3" ht="14.45" x14ac:dyDescent="0.3">
      <c r="A23" s="34" t="s">
        <v>4267</v>
      </c>
      <c r="B23" s="34" t="s">
        <v>4268</v>
      </c>
      <c r="C23" s="34" t="s">
        <v>1025</v>
      </c>
    </row>
    <row r="24" spans="1:3" ht="14.45" x14ac:dyDescent="0.3">
      <c r="A24" s="34" t="s">
        <v>4269</v>
      </c>
      <c r="B24" s="34" t="s">
        <v>4270</v>
      </c>
      <c r="C24" s="34" t="s">
        <v>1025</v>
      </c>
    </row>
    <row r="25" spans="1:3" ht="14.45" x14ac:dyDescent="0.3">
      <c r="A25" s="34" t="s">
        <v>3174</v>
      </c>
      <c r="B25" s="34" t="s">
        <v>3175</v>
      </c>
      <c r="C25" s="34" t="s">
        <v>1025</v>
      </c>
    </row>
    <row r="26" spans="1:3" ht="14.45" x14ac:dyDescent="0.3">
      <c r="A26" s="34" t="s">
        <v>3515</v>
      </c>
      <c r="B26" s="34" t="s">
        <v>3516</v>
      </c>
      <c r="C26" s="34" t="s">
        <v>1025</v>
      </c>
    </row>
    <row r="27" spans="1:3" ht="14.45" x14ac:dyDescent="0.3">
      <c r="A27" s="34" t="s">
        <v>3339</v>
      </c>
      <c r="B27" s="34" t="s">
        <v>3340</v>
      </c>
      <c r="C27" s="34" t="s">
        <v>1025</v>
      </c>
    </row>
    <row r="28" spans="1:3" ht="14.45" x14ac:dyDescent="0.3">
      <c r="A28" s="34" t="s">
        <v>3539</v>
      </c>
      <c r="B28" s="34" t="s">
        <v>3540</v>
      </c>
      <c r="C28" s="34" t="s">
        <v>1025</v>
      </c>
    </row>
    <row r="29" spans="1:3" ht="14.45" x14ac:dyDescent="0.3">
      <c r="A29" s="34" t="s">
        <v>3490</v>
      </c>
      <c r="B29" s="34" t="s">
        <v>3491</v>
      </c>
      <c r="C29" s="34" t="s">
        <v>1025</v>
      </c>
    </row>
    <row r="30" spans="1:3" ht="14.45" x14ac:dyDescent="0.3">
      <c r="A30" s="34" t="s">
        <v>3403</v>
      </c>
      <c r="B30" s="34" t="s">
        <v>3404</v>
      </c>
      <c r="C30" s="34" t="s">
        <v>1025</v>
      </c>
    </row>
    <row r="31" spans="1:3" ht="14.45" x14ac:dyDescent="0.3">
      <c r="A31" s="34" t="s">
        <v>3572</v>
      </c>
      <c r="B31" s="34" t="s">
        <v>3573</v>
      </c>
      <c r="C31" s="34" t="s">
        <v>1025</v>
      </c>
    </row>
    <row r="32" spans="1:3" ht="14.45" x14ac:dyDescent="0.3">
      <c r="A32" s="34" t="s">
        <v>3341</v>
      </c>
      <c r="B32" s="34" t="s">
        <v>3342</v>
      </c>
      <c r="C32" s="34" t="s">
        <v>1025</v>
      </c>
    </row>
    <row r="33" spans="1:3" ht="14.45" x14ac:dyDescent="0.3">
      <c r="A33" s="34" t="s">
        <v>3405</v>
      </c>
      <c r="B33" s="34" t="s">
        <v>3406</v>
      </c>
      <c r="C33" s="34" t="s">
        <v>1025</v>
      </c>
    </row>
    <row r="34" spans="1:3" ht="14.45" x14ac:dyDescent="0.3">
      <c r="A34" s="34" t="s">
        <v>3343</v>
      </c>
      <c r="B34" s="34" t="s">
        <v>3344</v>
      </c>
      <c r="C34" s="34" t="s">
        <v>1025</v>
      </c>
    </row>
    <row r="35" spans="1:3" ht="14.45" x14ac:dyDescent="0.3">
      <c r="A35" s="34" t="s">
        <v>3503</v>
      </c>
      <c r="B35" s="34" t="s">
        <v>3504</v>
      </c>
      <c r="C35" s="34" t="s">
        <v>1025</v>
      </c>
    </row>
    <row r="36" spans="1:3" ht="14.45" x14ac:dyDescent="0.3">
      <c r="A36" s="34" t="s">
        <v>3507</v>
      </c>
      <c r="B36" s="34" t="s">
        <v>3508</v>
      </c>
      <c r="C36" s="34" t="s">
        <v>1025</v>
      </c>
    </row>
    <row r="37" spans="1:3" ht="14.45" x14ac:dyDescent="0.3">
      <c r="A37" s="34" t="s">
        <v>3407</v>
      </c>
      <c r="B37" s="34" t="s">
        <v>3408</v>
      </c>
      <c r="C37" s="34" t="s">
        <v>1025</v>
      </c>
    </row>
    <row r="38" spans="1:3" ht="14.45" x14ac:dyDescent="0.3">
      <c r="A38" s="34" t="s">
        <v>3509</v>
      </c>
      <c r="B38" s="34" t="s">
        <v>3510</v>
      </c>
      <c r="C38" s="34" t="s">
        <v>1025</v>
      </c>
    </row>
    <row r="39" spans="1:3" ht="14.45" x14ac:dyDescent="0.3">
      <c r="A39" s="34" t="s">
        <v>3505</v>
      </c>
      <c r="B39" s="34" t="s">
        <v>3506</v>
      </c>
      <c r="C39" s="34" t="s">
        <v>1025</v>
      </c>
    </row>
    <row r="40" spans="1:3" ht="14.45" x14ac:dyDescent="0.3">
      <c r="A40" s="34" t="s">
        <v>4939</v>
      </c>
      <c r="B40" s="34" t="s">
        <v>4940</v>
      </c>
      <c r="C40" s="34" t="s">
        <v>1026</v>
      </c>
    </row>
    <row r="41" spans="1:3" ht="14.45" x14ac:dyDescent="0.3">
      <c r="A41" s="34" t="s">
        <v>378</v>
      </c>
      <c r="B41" s="34" t="s">
        <v>4097</v>
      </c>
      <c r="C41" s="34" t="s">
        <v>1025</v>
      </c>
    </row>
    <row r="42" spans="1:3" ht="14.45" x14ac:dyDescent="0.3">
      <c r="A42" s="34" t="s">
        <v>923</v>
      </c>
      <c r="B42" s="34" t="s">
        <v>3271</v>
      </c>
      <c r="C42" s="34" t="s">
        <v>1026</v>
      </c>
    </row>
    <row r="43" spans="1:3" ht="14.45" x14ac:dyDescent="0.3">
      <c r="A43" s="34" t="s">
        <v>926</v>
      </c>
      <c r="B43" s="34" t="s">
        <v>4079</v>
      </c>
      <c r="C43" s="34" t="s">
        <v>1026</v>
      </c>
    </row>
    <row r="44" spans="1:3" ht="14.45" x14ac:dyDescent="0.3">
      <c r="A44" s="34" t="s">
        <v>4653</v>
      </c>
      <c r="B44" s="34" t="s">
        <v>4654</v>
      </c>
      <c r="C44" s="34" t="s">
        <v>1025</v>
      </c>
    </row>
    <row r="45" spans="1:3" ht="14.45" x14ac:dyDescent="0.3">
      <c r="A45" s="34" t="s">
        <v>816</v>
      </c>
      <c r="B45" s="34" t="s">
        <v>2208</v>
      </c>
      <c r="C45" s="34" t="s">
        <v>1026</v>
      </c>
    </row>
    <row r="46" spans="1:3" ht="14.45" x14ac:dyDescent="0.3">
      <c r="A46" s="34" t="s">
        <v>2228</v>
      </c>
      <c r="B46" s="34" t="s">
        <v>2229</v>
      </c>
      <c r="C46" s="34" t="s">
        <v>1026</v>
      </c>
    </row>
    <row r="47" spans="1:3" ht="14.45" x14ac:dyDescent="0.3">
      <c r="A47" s="34" t="s">
        <v>927</v>
      </c>
      <c r="B47" s="34" t="s">
        <v>4575</v>
      </c>
      <c r="C47" s="34" t="s">
        <v>1026</v>
      </c>
    </row>
    <row r="48" spans="1:3" ht="14.45" x14ac:dyDescent="0.3">
      <c r="A48" s="34" t="s">
        <v>2678</v>
      </c>
      <c r="B48" s="34" t="s">
        <v>2679</v>
      </c>
      <c r="C48" s="34" t="s">
        <v>1025</v>
      </c>
    </row>
    <row r="49" spans="1:3" ht="14.45" x14ac:dyDescent="0.3">
      <c r="A49" s="34" t="s">
        <v>3345</v>
      </c>
      <c r="B49" s="34" t="s">
        <v>3346</v>
      </c>
      <c r="C49" s="34" t="s">
        <v>1025</v>
      </c>
    </row>
    <row r="50" spans="1:3" ht="14.45" x14ac:dyDescent="0.3">
      <c r="A50" s="34" t="s">
        <v>580</v>
      </c>
      <c r="B50" s="34" t="s">
        <v>3409</v>
      </c>
      <c r="C50" s="34" t="s">
        <v>1025</v>
      </c>
    </row>
    <row r="51" spans="1:3" ht="14.45" x14ac:dyDescent="0.3">
      <c r="A51" s="34" t="s">
        <v>3574</v>
      </c>
      <c r="B51" s="34" t="s">
        <v>3575</v>
      </c>
      <c r="C51" s="34" t="s">
        <v>1025</v>
      </c>
    </row>
    <row r="52" spans="1:3" ht="14.45" x14ac:dyDescent="0.3">
      <c r="A52" s="34" t="s">
        <v>2733</v>
      </c>
      <c r="B52" s="34" t="s">
        <v>2734</v>
      </c>
      <c r="C52" s="34" t="s">
        <v>1025</v>
      </c>
    </row>
    <row r="53" spans="1:3" ht="14.45" x14ac:dyDescent="0.3">
      <c r="A53" s="34" t="s">
        <v>3347</v>
      </c>
      <c r="B53" s="34" t="s">
        <v>3348</v>
      </c>
      <c r="C53" s="34" t="s">
        <v>1025</v>
      </c>
    </row>
    <row r="54" spans="1:3" ht="14.45" x14ac:dyDescent="0.3">
      <c r="A54" s="34" t="s">
        <v>3410</v>
      </c>
      <c r="B54" s="34" t="s">
        <v>3411</v>
      </c>
      <c r="C54" s="34" t="s">
        <v>1025</v>
      </c>
    </row>
    <row r="55" spans="1:3" ht="14.45" x14ac:dyDescent="0.3">
      <c r="A55" s="34" t="s">
        <v>3349</v>
      </c>
      <c r="B55" s="34" t="s">
        <v>3350</v>
      </c>
      <c r="C55" s="34" t="s">
        <v>1025</v>
      </c>
    </row>
    <row r="56" spans="1:3" ht="14.45" x14ac:dyDescent="0.3">
      <c r="A56" s="34" t="s">
        <v>3412</v>
      </c>
      <c r="B56" s="34" t="s">
        <v>3413</v>
      </c>
      <c r="C56" s="34" t="s">
        <v>1025</v>
      </c>
    </row>
    <row r="57" spans="1:3" ht="14.45" x14ac:dyDescent="0.3">
      <c r="A57" s="34" t="s">
        <v>3351</v>
      </c>
      <c r="B57" s="34" t="s">
        <v>3352</v>
      </c>
      <c r="C57" s="34" t="s">
        <v>1025</v>
      </c>
    </row>
    <row r="58" spans="1:3" ht="14.45" x14ac:dyDescent="0.3">
      <c r="A58" s="34" t="s">
        <v>3414</v>
      </c>
      <c r="B58" s="34" t="s">
        <v>3415</v>
      </c>
      <c r="C58" s="34" t="s">
        <v>1025</v>
      </c>
    </row>
    <row r="59" spans="1:3" ht="14.45" x14ac:dyDescent="0.3">
      <c r="A59" s="34" t="s">
        <v>3576</v>
      </c>
      <c r="B59" s="34" t="s">
        <v>3577</v>
      </c>
      <c r="C59" s="34" t="s">
        <v>1025</v>
      </c>
    </row>
    <row r="60" spans="1:3" ht="14.45" x14ac:dyDescent="0.3">
      <c r="A60" s="34" t="s">
        <v>3353</v>
      </c>
      <c r="B60" s="34" t="s">
        <v>3354</v>
      </c>
      <c r="C60" s="34" t="s">
        <v>1025</v>
      </c>
    </row>
    <row r="61" spans="1:3" ht="14.45" x14ac:dyDescent="0.3">
      <c r="A61" s="34" t="s">
        <v>3416</v>
      </c>
      <c r="B61" s="34" t="s">
        <v>3417</v>
      </c>
      <c r="C61" s="34" t="s">
        <v>1025</v>
      </c>
    </row>
    <row r="62" spans="1:3" ht="14.45" x14ac:dyDescent="0.3">
      <c r="A62" s="34" t="s">
        <v>3355</v>
      </c>
      <c r="B62" s="34" t="s">
        <v>3356</v>
      </c>
      <c r="C62" s="34" t="s">
        <v>1025</v>
      </c>
    </row>
    <row r="63" spans="1:3" ht="14.45" x14ac:dyDescent="0.3">
      <c r="A63" s="34" t="s">
        <v>581</v>
      </c>
      <c r="B63" s="34" t="s">
        <v>3418</v>
      </c>
      <c r="C63" s="34" t="s">
        <v>1025</v>
      </c>
    </row>
    <row r="64" spans="1:3" ht="14.45" x14ac:dyDescent="0.3">
      <c r="A64" s="34" t="s">
        <v>3357</v>
      </c>
      <c r="B64" s="34" t="s">
        <v>3358</v>
      </c>
      <c r="C64" s="34" t="s">
        <v>1025</v>
      </c>
    </row>
    <row r="65" spans="1:3" ht="14.45" x14ac:dyDescent="0.3">
      <c r="A65" s="34" t="s">
        <v>582</v>
      </c>
      <c r="B65" s="34" t="s">
        <v>3419</v>
      </c>
      <c r="C65" s="34" t="s">
        <v>1025</v>
      </c>
    </row>
    <row r="66" spans="1:3" ht="14.45" x14ac:dyDescent="0.3">
      <c r="A66" s="34" t="s">
        <v>3359</v>
      </c>
      <c r="B66" s="34" t="s">
        <v>3360</v>
      </c>
      <c r="C66" s="34" t="s">
        <v>1025</v>
      </c>
    </row>
    <row r="67" spans="1:3" ht="14.45" x14ac:dyDescent="0.3">
      <c r="A67" s="34" t="s">
        <v>3420</v>
      </c>
      <c r="B67" s="34" t="s">
        <v>3421</v>
      </c>
      <c r="C67" s="34" t="s">
        <v>1025</v>
      </c>
    </row>
    <row r="68" spans="1:3" ht="14.45" x14ac:dyDescent="0.3">
      <c r="A68" s="34" t="s">
        <v>3361</v>
      </c>
      <c r="B68" s="34" t="s">
        <v>3362</v>
      </c>
      <c r="C68" s="34" t="s">
        <v>1025</v>
      </c>
    </row>
    <row r="69" spans="1:3" ht="14.45" x14ac:dyDescent="0.3">
      <c r="A69" s="34" t="s">
        <v>3422</v>
      </c>
      <c r="B69" s="34" t="s">
        <v>3423</v>
      </c>
      <c r="C69" s="34" t="s">
        <v>1025</v>
      </c>
    </row>
    <row r="70" spans="1:3" ht="14.45" x14ac:dyDescent="0.3">
      <c r="A70" s="34" t="s">
        <v>3363</v>
      </c>
      <c r="B70" s="34" t="s">
        <v>3364</v>
      </c>
      <c r="C70" s="34" t="s">
        <v>1025</v>
      </c>
    </row>
    <row r="71" spans="1:3" ht="14.45" x14ac:dyDescent="0.3">
      <c r="A71" s="34" t="s">
        <v>3424</v>
      </c>
      <c r="B71" s="34" t="s">
        <v>3425</v>
      </c>
      <c r="C71" s="34" t="s">
        <v>1025</v>
      </c>
    </row>
    <row r="72" spans="1:3" ht="14.45" x14ac:dyDescent="0.3">
      <c r="A72" s="34" t="s">
        <v>2424</v>
      </c>
      <c r="B72" s="34" t="s">
        <v>2425</v>
      </c>
      <c r="C72" s="34" t="s">
        <v>1026</v>
      </c>
    </row>
    <row r="73" spans="1:3" ht="14.45" x14ac:dyDescent="0.3">
      <c r="A73" s="34" t="s">
        <v>3562</v>
      </c>
      <c r="B73" s="34" t="s">
        <v>3563</v>
      </c>
      <c r="C73" s="34" t="s">
        <v>1025</v>
      </c>
    </row>
    <row r="74" spans="1:3" ht="14.45" x14ac:dyDescent="0.3">
      <c r="A74" s="34" t="s">
        <v>3513</v>
      </c>
      <c r="B74" s="34" t="s">
        <v>3514</v>
      </c>
      <c r="C74" s="34" t="s">
        <v>1025</v>
      </c>
    </row>
    <row r="75" spans="1:3" ht="14.45" x14ac:dyDescent="0.3">
      <c r="A75" s="34" t="s">
        <v>3585</v>
      </c>
      <c r="B75" s="34" t="s">
        <v>3586</v>
      </c>
      <c r="C75" s="34" t="s">
        <v>1025</v>
      </c>
    </row>
    <row r="76" spans="1:3" ht="14.45" x14ac:dyDescent="0.3">
      <c r="A76" s="34" t="s">
        <v>3365</v>
      </c>
      <c r="B76" s="34" t="s">
        <v>3366</v>
      </c>
      <c r="C76" s="34" t="s">
        <v>1025</v>
      </c>
    </row>
    <row r="77" spans="1:3" ht="14.45" x14ac:dyDescent="0.3">
      <c r="A77" s="34" t="s">
        <v>3426</v>
      </c>
      <c r="B77" s="34" t="s">
        <v>3427</v>
      </c>
      <c r="C77" s="34" t="s">
        <v>1025</v>
      </c>
    </row>
    <row r="78" spans="1:3" ht="14.45" x14ac:dyDescent="0.3">
      <c r="A78" s="34" t="s">
        <v>2729</v>
      </c>
      <c r="B78" s="34" t="s">
        <v>2730</v>
      </c>
      <c r="C78" s="34" t="s">
        <v>1025</v>
      </c>
    </row>
    <row r="79" spans="1:3" ht="14.45" x14ac:dyDescent="0.3">
      <c r="A79" s="34" t="s">
        <v>3367</v>
      </c>
      <c r="B79" s="34" t="s">
        <v>3368</v>
      </c>
      <c r="C79" s="34" t="s">
        <v>1025</v>
      </c>
    </row>
    <row r="80" spans="1:3" ht="14.45" x14ac:dyDescent="0.3">
      <c r="A80" s="34" t="s">
        <v>3428</v>
      </c>
      <c r="B80" s="34" t="s">
        <v>3429</v>
      </c>
      <c r="C80" s="34" t="s">
        <v>1025</v>
      </c>
    </row>
    <row r="81" spans="1:3" ht="14.45" x14ac:dyDescent="0.3">
      <c r="A81" s="34" t="s">
        <v>3369</v>
      </c>
      <c r="B81" s="34" t="s">
        <v>3370</v>
      </c>
      <c r="C81" s="34" t="s">
        <v>1025</v>
      </c>
    </row>
    <row r="82" spans="1:3" ht="14.45" x14ac:dyDescent="0.3">
      <c r="A82" s="34" t="s">
        <v>3430</v>
      </c>
      <c r="B82" s="34" t="s">
        <v>3431</v>
      </c>
      <c r="C82" s="34" t="s">
        <v>1025</v>
      </c>
    </row>
    <row r="83" spans="1:3" ht="14.45" x14ac:dyDescent="0.3">
      <c r="A83" s="34" t="s">
        <v>3557</v>
      </c>
      <c r="B83" s="34" t="s">
        <v>3558</v>
      </c>
      <c r="C83" s="34" t="s">
        <v>1025</v>
      </c>
    </row>
    <row r="84" spans="1:3" ht="14.45" x14ac:dyDescent="0.3">
      <c r="A84" s="34" t="s">
        <v>3555</v>
      </c>
      <c r="B84" s="34" t="s">
        <v>3556</v>
      </c>
      <c r="C84" s="34" t="s">
        <v>1025</v>
      </c>
    </row>
    <row r="85" spans="1:3" ht="14.45" x14ac:dyDescent="0.3">
      <c r="A85" s="34" t="s">
        <v>3371</v>
      </c>
      <c r="B85" s="34" t="s">
        <v>3372</v>
      </c>
      <c r="C85" s="34" t="s">
        <v>1025</v>
      </c>
    </row>
    <row r="86" spans="1:3" ht="14.45" x14ac:dyDescent="0.3">
      <c r="A86" s="34" t="s">
        <v>3432</v>
      </c>
      <c r="B86" s="34" t="s">
        <v>3433</v>
      </c>
      <c r="C86" s="34" t="s">
        <v>1025</v>
      </c>
    </row>
    <row r="87" spans="1:3" ht="14.45" x14ac:dyDescent="0.3">
      <c r="A87" s="34" t="s">
        <v>3373</v>
      </c>
      <c r="B87" s="34" t="s">
        <v>3374</v>
      </c>
      <c r="C87" s="34" t="s">
        <v>1025</v>
      </c>
    </row>
    <row r="88" spans="1:3" ht="14.45" x14ac:dyDescent="0.3">
      <c r="A88" s="34" t="s">
        <v>3434</v>
      </c>
      <c r="B88" s="34" t="s">
        <v>3435</v>
      </c>
      <c r="C88" s="34" t="s">
        <v>1025</v>
      </c>
    </row>
    <row r="89" spans="1:3" ht="14.45" x14ac:dyDescent="0.3">
      <c r="A89" s="34" t="s">
        <v>3375</v>
      </c>
      <c r="B89" s="34" t="s">
        <v>3376</v>
      </c>
      <c r="C89" s="34" t="s">
        <v>1025</v>
      </c>
    </row>
    <row r="90" spans="1:3" ht="14.45" x14ac:dyDescent="0.3">
      <c r="A90" s="34" t="s">
        <v>3436</v>
      </c>
      <c r="B90" s="34" t="s">
        <v>3437</v>
      </c>
      <c r="C90" s="34" t="s">
        <v>1025</v>
      </c>
    </row>
    <row r="91" spans="1:3" ht="14.45" x14ac:dyDescent="0.3">
      <c r="A91" s="34" t="s">
        <v>3377</v>
      </c>
      <c r="B91" s="34" t="s">
        <v>3378</v>
      </c>
      <c r="C91" s="34" t="s">
        <v>1025</v>
      </c>
    </row>
    <row r="92" spans="1:3" ht="14.45" x14ac:dyDescent="0.3">
      <c r="A92" s="34" t="s">
        <v>3438</v>
      </c>
      <c r="B92" s="34" t="s">
        <v>3439</v>
      </c>
      <c r="C92" s="34" t="s">
        <v>1025</v>
      </c>
    </row>
    <row r="93" spans="1:3" ht="14.45" x14ac:dyDescent="0.3">
      <c r="A93" s="34" t="s">
        <v>3467</v>
      </c>
      <c r="B93" s="34" t="s">
        <v>3468</v>
      </c>
      <c r="C93" s="34" t="s">
        <v>1025</v>
      </c>
    </row>
    <row r="94" spans="1:3" ht="14.45" x14ac:dyDescent="0.3">
      <c r="A94" s="34" t="s">
        <v>3469</v>
      </c>
      <c r="B94" s="34" t="s">
        <v>3470</v>
      </c>
      <c r="C94" s="34" t="s">
        <v>1025</v>
      </c>
    </row>
    <row r="95" spans="1:3" ht="14.45" x14ac:dyDescent="0.3">
      <c r="A95" s="34" t="s">
        <v>3379</v>
      </c>
      <c r="B95" s="34" t="s">
        <v>3380</v>
      </c>
      <c r="C95" s="34" t="s">
        <v>1025</v>
      </c>
    </row>
    <row r="96" spans="1:3" ht="14.45" x14ac:dyDescent="0.3">
      <c r="A96" s="34" t="s">
        <v>3440</v>
      </c>
      <c r="B96" s="34" t="s">
        <v>3441</v>
      </c>
      <c r="C96" s="34" t="s">
        <v>1025</v>
      </c>
    </row>
    <row r="97" spans="1:3" ht="14.45" x14ac:dyDescent="0.3">
      <c r="A97" s="34" t="s">
        <v>3541</v>
      </c>
      <c r="B97" s="34" t="s">
        <v>3542</v>
      </c>
      <c r="C97" s="34" t="s">
        <v>1025</v>
      </c>
    </row>
    <row r="98" spans="1:3" ht="14.45" x14ac:dyDescent="0.3">
      <c r="A98" s="34" t="s">
        <v>3543</v>
      </c>
      <c r="B98" s="34" t="s">
        <v>3544</v>
      </c>
      <c r="C98" s="34" t="s">
        <v>1025</v>
      </c>
    </row>
    <row r="99" spans="1:3" ht="14.45" x14ac:dyDescent="0.3">
      <c r="A99" s="34" t="s">
        <v>3381</v>
      </c>
      <c r="B99" s="34" t="s">
        <v>3382</v>
      </c>
      <c r="C99" s="34" t="s">
        <v>1025</v>
      </c>
    </row>
    <row r="100" spans="1:3" ht="14.45" x14ac:dyDescent="0.3">
      <c r="A100" s="34" t="s">
        <v>583</v>
      </c>
      <c r="B100" s="34" t="s">
        <v>3442</v>
      </c>
      <c r="C100" s="34" t="s">
        <v>1025</v>
      </c>
    </row>
    <row r="101" spans="1:3" ht="14.45" x14ac:dyDescent="0.3">
      <c r="A101" s="34" t="s">
        <v>3383</v>
      </c>
      <c r="B101" s="34" t="s">
        <v>3384</v>
      </c>
      <c r="C101" s="34" t="s">
        <v>1025</v>
      </c>
    </row>
    <row r="102" spans="1:3" ht="14.45" x14ac:dyDescent="0.3">
      <c r="A102" s="34" t="s">
        <v>3443</v>
      </c>
      <c r="B102" s="34" t="s">
        <v>3444</v>
      </c>
      <c r="C102" s="34" t="s">
        <v>1025</v>
      </c>
    </row>
    <row r="103" spans="1:3" ht="14.45" x14ac:dyDescent="0.3">
      <c r="A103" s="34" t="s">
        <v>3385</v>
      </c>
      <c r="B103" s="34" t="s">
        <v>3386</v>
      </c>
      <c r="C103" s="34" t="s">
        <v>1025</v>
      </c>
    </row>
    <row r="104" spans="1:3" ht="14.45" x14ac:dyDescent="0.3">
      <c r="A104" s="34" t="s">
        <v>3445</v>
      </c>
      <c r="B104" s="34" t="s">
        <v>3446</v>
      </c>
      <c r="C104" s="34" t="s">
        <v>1025</v>
      </c>
    </row>
    <row r="105" spans="1:3" ht="14.45" x14ac:dyDescent="0.3">
      <c r="A105" s="34" t="s">
        <v>3387</v>
      </c>
      <c r="B105" s="34" t="s">
        <v>3388</v>
      </c>
      <c r="C105" s="34" t="s">
        <v>1025</v>
      </c>
    </row>
    <row r="106" spans="1:3" ht="14.45" x14ac:dyDescent="0.3">
      <c r="A106" s="34" t="s">
        <v>3447</v>
      </c>
      <c r="B106" s="34" t="s">
        <v>3448</v>
      </c>
      <c r="C106" s="34" t="s">
        <v>1025</v>
      </c>
    </row>
    <row r="107" spans="1:3" ht="14.45" x14ac:dyDescent="0.3">
      <c r="A107" s="34" t="s">
        <v>3389</v>
      </c>
      <c r="B107" s="34" t="s">
        <v>3390</v>
      </c>
      <c r="C107" s="34" t="s">
        <v>1025</v>
      </c>
    </row>
    <row r="108" spans="1:3" ht="14.45" x14ac:dyDescent="0.3">
      <c r="A108" s="34" t="s">
        <v>3449</v>
      </c>
      <c r="B108" s="34" t="s">
        <v>3450</v>
      </c>
      <c r="C108" s="34" t="s">
        <v>1025</v>
      </c>
    </row>
    <row r="109" spans="1:3" ht="14.45" x14ac:dyDescent="0.3">
      <c r="A109" s="34" t="s">
        <v>3391</v>
      </c>
      <c r="B109" s="34" t="s">
        <v>3392</v>
      </c>
      <c r="C109" s="34" t="s">
        <v>1025</v>
      </c>
    </row>
    <row r="110" spans="1:3" ht="14.45" x14ac:dyDescent="0.3">
      <c r="A110" s="34" t="s">
        <v>3451</v>
      </c>
      <c r="B110" s="34" t="s">
        <v>3452</v>
      </c>
      <c r="C110" s="34" t="s">
        <v>1025</v>
      </c>
    </row>
    <row r="111" spans="1:3" ht="14.45" x14ac:dyDescent="0.3">
      <c r="A111" s="34" t="s">
        <v>3393</v>
      </c>
      <c r="B111" s="34" t="s">
        <v>3394</v>
      </c>
      <c r="C111" s="34" t="s">
        <v>1025</v>
      </c>
    </row>
    <row r="112" spans="1:3" ht="14.45" x14ac:dyDescent="0.3">
      <c r="A112" s="34" t="s">
        <v>3453</v>
      </c>
      <c r="B112" s="34" t="s">
        <v>3454</v>
      </c>
      <c r="C112" s="34" t="s">
        <v>1025</v>
      </c>
    </row>
    <row r="113" spans="1:3" ht="14.45" x14ac:dyDescent="0.3">
      <c r="A113" s="34" t="s">
        <v>3533</v>
      </c>
      <c r="B113" s="34" t="s">
        <v>3534</v>
      </c>
      <c r="C113" s="34" t="s">
        <v>1025</v>
      </c>
    </row>
    <row r="114" spans="1:3" ht="14.45" x14ac:dyDescent="0.3">
      <c r="A114" s="34" t="s">
        <v>3531</v>
      </c>
      <c r="B114" s="34" t="s">
        <v>3532</v>
      </c>
      <c r="C114" s="34" t="s">
        <v>1025</v>
      </c>
    </row>
    <row r="115" spans="1:3" ht="14.45" x14ac:dyDescent="0.3">
      <c r="A115" s="34" t="s">
        <v>2731</v>
      </c>
      <c r="B115" s="34" t="s">
        <v>2732</v>
      </c>
      <c r="C115" s="34" t="s">
        <v>1025</v>
      </c>
    </row>
    <row r="116" spans="1:3" ht="14.45" x14ac:dyDescent="0.3">
      <c r="A116" s="34" t="s">
        <v>3395</v>
      </c>
      <c r="B116" s="34" t="s">
        <v>3396</v>
      </c>
      <c r="C116" s="34" t="s">
        <v>1025</v>
      </c>
    </row>
    <row r="117" spans="1:3" ht="14.45" x14ac:dyDescent="0.3">
      <c r="A117" s="34" t="s">
        <v>3455</v>
      </c>
      <c r="B117" s="34" t="s">
        <v>3456</v>
      </c>
      <c r="C117" s="34" t="s">
        <v>1025</v>
      </c>
    </row>
    <row r="118" spans="1:3" ht="14.45" x14ac:dyDescent="0.3">
      <c r="A118" s="34" t="s">
        <v>3486</v>
      </c>
      <c r="B118" s="34" t="s">
        <v>3487</v>
      </c>
      <c r="C118" s="34" t="s">
        <v>1025</v>
      </c>
    </row>
    <row r="119" spans="1:3" ht="14.45" x14ac:dyDescent="0.3">
      <c r="A119" s="34" t="s">
        <v>3488</v>
      </c>
      <c r="B119" s="34" t="s">
        <v>3489</v>
      </c>
      <c r="C119" s="34" t="s">
        <v>1025</v>
      </c>
    </row>
    <row r="120" spans="1:3" ht="14.45" x14ac:dyDescent="0.3">
      <c r="A120" s="34" t="s">
        <v>1417</v>
      </c>
      <c r="B120" s="34" t="s">
        <v>1418</v>
      </c>
      <c r="C120" s="34" t="s">
        <v>1026</v>
      </c>
    </row>
    <row r="121" spans="1:3" ht="14.45" x14ac:dyDescent="0.3">
      <c r="A121" s="34" t="s">
        <v>1415</v>
      </c>
      <c r="B121" s="34" t="s">
        <v>1416</v>
      </c>
      <c r="C121" s="34" t="s">
        <v>1026</v>
      </c>
    </row>
    <row r="122" spans="1:3" ht="14.45" x14ac:dyDescent="0.3">
      <c r="A122" s="34" t="s">
        <v>1139</v>
      </c>
      <c r="B122" s="34" t="s">
        <v>1140</v>
      </c>
      <c r="C122" s="34" t="s">
        <v>1025</v>
      </c>
    </row>
    <row r="123" spans="1:3" ht="14.45" x14ac:dyDescent="0.3">
      <c r="A123" s="34" t="s">
        <v>1141</v>
      </c>
      <c r="B123" s="34" t="s">
        <v>1142</v>
      </c>
      <c r="C123" s="34" t="s">
        <v>1025</v>
      </c>
    </row>
    <row r="124" spans="1:3" ht="14.45" x14ac:dyDescent="0.3">
      <c r="A124" s="34" t="s">
        <v>1143</v>
      </c>
      <c r="B124" s="34" t="s">
        <v>1144</v>
      </c>
      <c r="C124" s="34" t="s">
        <v>1025</v>
      </c>
    </row>
    <row r="125" spans="1:3" ht="14.45" x14ac:dyDescent="0.3">
      <c r="A125" s="34" t="s">
        <v>447</v>
      </c>
      <c r="B125" s="34" t="s">
        <v>1615</v>
      </c>
      <c r="C125" s="34" t="s">
        <v>1025</v>
      </c>
    </row>
    <row r="126" spans="1:3" ht="14.45" x14ac:dyDescent="0.3">
      <c r="A126" s="34" t="s">
        <v>4823</v>
      </c>
      <c r="B126" s="34" t="s">
        <v>4824</v>
      </c>
      <c r="C126" s="34" t="s">
        <v>1026</v>
      </c>
    </row>
    <row r="127" spans="1:3" ht="14.45" x14ac:dyDescent="0.3">
      <c r="A127" s="34" t="s">
        <v>3237</v>
      </c>
      <c r="B127" s="34" t="s">
        <v>3238</v>
      </c>
      <c r="C127" s="34" t="s">
        <v>1025</v>
      </c>
    </row>
    <row r="128" spans="1:3" ht="14.45" x14ac:dyDescent="0.3">
      <c r="A128" s="34" t="s">
        <v>1996</v>
      </c>
      <c r="B128" s="34" t="s">
        <v>1997</v>
      </c>
      <c r="C128" s="34" t="s">
        <v>1025</v>
      </c>
    </row>
    <row r="129" spans="1:3" ht="14.45" x14ac:dyDescent="0.3">
      <c r="A129" s="34" t="s">
        <v>696</v>
      </c>
      <c r="B129" s="34" t="s">
        <v>2067</v>
      </c>
      <c r="C129" s="34" t="s">
        <v>1026</v>
      </c>
    </row>
    <row r="130" spans="1:3" ht="14.45" x14ac:dyDescent="0.3">
      <c r="A130" s="34" t="s">
        <v>2159</v>
      </c>
      <c r="B130" s="34" t="s">
        <v>2160</v>
      </c>
      <c r="C130" s="34" t="s">
        <v>1025</v>
      </c>
    </row>
    <row r="131" spans="1:3" ht="14.45" x14ac:dyDescent="0.3">
      <c r="A131" s="34" t="s">
        <v>1681</v>
      </c>
      <c r="B131" s="34" t="s">
        <v>1682</v>
      </c>
      <c r="C131" s="34" t="s">
        <v>1025</v>
      </c>
    </row>
    <row r="132" spans="1:3" ht="14.45" x14ac:dyDescent="0.3">
      <c r="A132" s="34" t="s">
        <v>284</v>
      </c>
      <c r="B132" s="34" t="s">
        <v>3798</v>
      </c>
      <c r="C132" s="34" t="s">
        <v>1026</v>
      </c>
    </row>
    <row r="133" spans="1:3" ht="14.45" x14ac:dyDescent="0.3">
      <c r="A133" s="34" t="s">
        <v>600</v>
      </c>
      <c r="B133" s="34" t="s">
        <v>1886</v>
      </c>
      <c r="C133" s="34" t="s">
        <v>1026</v>
      </c>
    </row>
    <row r="134" spans="1:3" ht="14.45" x14ac:dyDescent="0.3">
      <c r="A134" s="34" t="s">
        <v>2320</v>
      </c>
      <c r="B134" s="34" t="s">
        <v>2321</v>
      </c>
      <c r="C134" s="34" t="s">
        <v>1025</v>
      </c>
    </row>
    <row r="135" spans="1:3" ht="14.45" x14ac:dyDescent="0.3">
      <c r="A135" s="34" t="s">
        <v>336</v>
      </c>
      <c r="B135" s="34" t="s">
        <v>2362</v>
      </c>
      <c r="C135" s="34" t="s">
        <v>1026</v>
      </c>
    </row>
    <row r="136" spans="1:3" ht="14.45" x14ac:dyDescent="0.3">
      <c r="A136" s="34" t="s">
        <v>1844</v>
      </c>
      <c r="B136" s="34" t="s">
        <v>1845</v>
      </c>
      <c r="C136" s="34" t="s">
        <v>1025</v>
      </c>
    </row>
    <row r="137" spans="1:3" ht="14.45" x14ac:dyDescent="0.3">
      <c r="A137" s="34" t="s">
        <v>1821</v>
      </c>
      <c r="B137" s="34" t="s">
        <v>1822</v>
      </c>
      <c r="C137" s="34" t="s">
        <v>1025</v>
      </c>
    </row>
    <row r="138" spans="1:3" ht="14.45" x14ac:dyDescent="0.3">
      <c r="A138" s="34" t="s">
        <v>3123</v>
      </c>
      <c r="B138" s="34" t="s">
        <v>3124</v>
      </c>
      <c r="C138" s="34" t="s">
        <v>1025</v>
      </c>
    </row>
    <row r="139" spans="1:3" ht="14.45" x14ac:dyDescent="0.3">
      <c r="A139" s="34" t="s">
        <v>4943</v>
      </c>
      <c r="B139" s="34" t="s">
        <v>4944</v>
      </c>
      <c r="C139" s="34" t="s">
        <v>1026</v>
      </c>
    </row>
    <row r="140" spans="1:3" ht="14.45" x14ac:dyDescent="0.3">
      <c r="A140" s="34" t="s">
        <v>4000</v>
      </c>
      <c r="B140" s="34" t="s">
        <v>4001</v>
      </c>
      <c r="C140" s="34" t="s">
        <v>1025</v>
      </c>
    </row>
    <row r="141" spans="1:3" ht="14.45" x14ac:dyDescent="0.3">
      <c r="A141" s="34" t="s">
        <v>4572</v>
      </c>
      <c r="B141" s="34" t="s">
        <v>4573</v>
      </c>
      <c r="C141" s="34" t="s">
        <v>1025</v>
      </c>
    </row>
    <row r="142" spans="1:3" ht="14.45" x14ac:dyDescent="0.3">
      <c r="A142" s="34" t="s">
        <v>267</v>
      </c>
      <c r="B142" s="34" t="s">
        <v>2598</v>
      </c>
      <c r="C142" s="34" t="s">
        <v>1026</v>
      </c>
    </row>
    <row r="143" spans="1:3" ht="14.45" x14ac:dyDescent="0.3">
      <c r="A143" s="34" t="s">
        <v>4035</v>
      </c>
      <c r="B143" s="34" t="s">
        <v>4036</v>
      </c>
      <c r="C143" s="34" t="s">
        <v>1026</v>
      </c>
    </row>
    <row r="144" spans="1:3" ht="14.45" x14ac:dyDescent="0.3">
      <c r="A144" s="34" t="s">
        <v>2057</v>
      </c>
      <c r="B144" s="34" t="s">
        <v>2058</v>
      </c>
      <c r="C144" s="34" t="s">
        <v>1026</v>
      </c>
    </row>
    <row r="145" spans="1:3" ht="14.45" x14ac:dyDescent="0.3">
      <c r="A145" s="34" t="s">
        <v>4537</v>
      </c>
      <c r="B145" s="34" t="s">
        <v>4538</v>
      </c>
      <c r="C145" s="34" t="s">
        <v>1025</v>
      </c>
    </row>
    <row r="146" spans="1:3" ht="14.45" x14ac:dyDescent="0.3">
      <c r="A146" s="34" t="s">
        <v>538</v>
      </c>
      <c r="B146" s="34" t="s">
        <v>4688</v>
      </c>
      <c r="C146" s="34" t="s">
        <v>1025</v>
      </c>
    </row>
    <row r="147" spans="1:3" ht="14.45" x14ac:dyDescent="0.3">
      <c r="A147" s="34" t="s">
        <v>558</v>
      </c>
      <c r="B147" s="34" t="s">
        <v>4719</v>
      </c>
      <c r="C147" s="34" t="s">
        <v>1026</v>
      </c>
    </row>
    <row r="148" spans="1:3" ht="14.45" x14ac:dyDescent="0.3">
      <c r="A148" s="34" t="s">
        <v>953</v>
      </c>
      <c r="B148" s="34" t="s">
        <v>4966</v>
      </c>
      <c r="C148" s="34" t="s">
        <v>1026</v>
      </c>
    </row>
    <row r="149" spans="1:3" ht="14.45" x14ac:dyDescent="0.3">
      <c r="A149" s="34" t="s">
        <v>5011</v>
      </c>
      <c r="B149" s="34" t="s">
        <v>5012</v>
      </c>
      <c r="C149" s="34" t="s">
        <v>1025</v>
      </c>
    </row>
    <row r="150" spans="1:3" ht="14.45" x14ac:dyDescent="0.3">
      <c r="A150" s="34" t="s">
        <v>5051</v>
      </c>
      <c r="B150" s="34" t="s">
        <v>5052</v>
      </c>
      <c r="C150" s="34" t="s">
        <v>1025</v>
      </c>
    </row>
    <row r="151" spans="1:3" ht="14.45" x14ac:dyDescent="0.3">
      <c r="A151" s="34" t="s">
        <v>721</v>
      </c>
      <c r="B151" s="34" t="s">
        <v>2109</v>
      </c>
      <c r="C151" s="34" t="s">
        <v>1026</v>
      </c>
    </row>
    <row r="152" spans="1:3" ht="14.45" x14ac:dyDescent="0.3">
      <c r="A152" s="34" t="s">
        <v>244</v>
      </c>
      <c r="B152" s="34" t="s">
        <v>4732</v>
      </c>
      <c r="C152" s="34" t="s">
        <v>1026</v>
      </c>
    </row>
    <row r="153" spans="1:3" ht="14.45" x14ac:dyDescent="0.3">
      <c r="A153" s="34" t="s">
        <v>234</v>
      </c>
      <c r="B153" s="34" t="s">
        <v>1442</v>
      </c>
      <c r="C153" s="34" t="s">
        <v>1026</v>
      </c>
    </row>
    <row r="154" spans="1:3" ht="14.45" x14ac:dyDescent="0.3">
      <c r="A154" s="34" t="s">
        <v>234</v>
      </c>
      <c r="B154" s="34" t="s">
        <v>2312</v>
      </c>
      <c r="C154" s="34" t="s">
        <v>1025</v>
      </c>
    </row>
    <row r="155" spans="1:3" ht="14.45" x14ac:dyDescent="0.3">
      <c r="A155" s="34" t="s">
        <v>234</v>
      </c>
      <c r="B155" s="34" t="s">
        <v>1955</v>
      </c>
      <c r="C155" s="34" t="s">
        <v>1026</v>
      </c>
    </row>
    <row r="156" spans="1:3" ht="14.45" x14ac:dyDescent="0.3">
      <c r="A156" s="34" t="s">
        <v>234</v>
      </c>
      <c r="B156" s="34" t="s">
        <v>2001</v>
      </c>
      <c r="C156" s="34" t="s">
        <v>1026</v>
      </c>
    </row>
    <row r="157" spans="1:3" ht="14.45" x14ac:dyDescent="0.3">
      <c r="A157" s="34" t="s">
        <v>737</v>
      </c>
      <c r="B157" s="34" t="s">
        <v>2506</v>
      </c>
      <c r="C157" s="34" t="s">
        <v>1026</v>
      </c>
    </row>
    <row r="158" spans="1:3" ht="14.45" x14ac:dyDescent="0.3">
      <c r="A158" s="34" t="s">
        <v>169</v>
      </c>
      <c r="B158" s="34" t="s">
        <v>1195</v>
      </c>
      <c r="C158" s="34" t="s">
        <v>1026</v>
      </c>
    </row>
    <row r="159" spans="1:3" ht="14.45" x14ac:dyDescent="0.3">
      <c r="A159" s="34" t="s">
        <v>586</v>
      </c>
      <c r="B159" s="34" t="s">
        <v>1862</v>
      </c>
      <c r="C159" s="34" t="s">
        <v>1026</v>
      </c>
    </row>
    <row r="160" spans="1:3" ht="14.45" x14ac:dyDescent="0.3">
      <c r="A160" s="34" t="s">
        <v>1292</v>
      </c>
      <c r="B160" s="34" t="s">
        <v>1293</v>
      </c>
      <c r="C160" s="34" t="s">
        <v>1025</v>
      </c>
    </row>
    <row r="161" spans="1:3" ht="14.45" x14ac:dyDescent="0.3">
      <c r="A161" s="34" t="s">
        <v>518</v>
      </c>
      <c r="B161" s="34" t="s">
        <v>4176</v>
      </c>
      <c r="C161" s="34" t="s">
        <v>1025</v>
      </c>
    </row>
    <row r="162" spans="1:3" ht="14.45" x14ac:dyDescent="0.3">
      <c r="A162" s="34" t="s">
        <v>518</v>
      </c>
      <c r="B162" s="34" t="s">
        <v>4203</v>
      </c>
      <c r="C162" s="34" t="s">
        <v>1025</v>
      </c>
    </row>
    <row r="163" spans="1:3" ht="14.45" x14ac:dyDescent="0.3">
      <c r="A163" s="34" t="s">
        <v>519</v>
      </c>
      <c r="B163" s="34" t="s">
        <v>4237</v>
      </c>
      <c r="C163" s="34" t="s">
        <v>1025</v>
      </c>
    </row>
    <row r="164" spans="1:3" ht="14.45" x14ac:dyDescent="0.3">
      <c r="A164" s="34" t="s">
        <v>454</v>
      </c>
      <c r="B164" s="34" t="s">
        <v>1685</v>
      </c>
      <c r="C164" s="34" t="s">
        <v>1026</v>
      </c>
    </row>
    <row r="165" spans="1:3" ht="14.45" x14ac:dyDescent="0.3">
      <c r="A165" s="34" t="s">
        <v>2860</v>
      </c>
      <c r="B165" s="34" t="s">
        <v>2861</v>
      </c>
      <c r="C165" s="34" t="s">
        <v>1025</v>
      </c>
    </row>
    <row r="166" spans="1:3" ht="14.45" x14ac:dyDescent="0.3">
      <c r="A166" s="34" t="s">
        <v>657</v>
      </c>
      <c r="B166" s="34" t="s">
        <v>3891</v>
      </c>
      <c r="C166" s="34" t="s">
        <v>1026</v>
      </c>
    </row>
    <row r="167" spans="1:3" ht="14.45" x14ac:dyDescent="0.3">
      <c r="A167" s="34" t="s">
        <v>657</v>
      </c>
      <c r="B167" s="34" t="s">
        <v>2203</v>
      </c>
      <c r="C167" s="34" t="s">
        <v>1025</v>
      </c>
    </row>
    <row r="168" spans="1:3" ht="14.45" x14ac:dyDescent="0.3">
      <c r="A168" s="34" t="s">
        <v>656</v>
      </c>
      <c r="B168" s="34" t="s">
        <v>3890</v>
      </c>
      <c r="C168" s="34" t="s">
        <v>1026</v>
      </c>
    </row>
    <row r="169" spans="1:3" ht="14.45" x14ac:dyDescent="0.3">
      <c r="A169" s="34" t="s">
        <v>484</v>
      </c>
      <c r="B169" s="34" t="s">
        <v>2600</v>
      </c>
      <c r="C169" s="34" t="s">
        <v>1025</v>
      </c>
    </row>
    <row r="170" spans="1:3" ht="14.45" x14ac:dyDescent="0.3">
      <c r="A170" s="34" t="s">
        <v>2603</v>
      </c>
      <c r="B170" s="34" t="s">
        <v>2604</v>
      </c>
      <c r="C170" s="34" t="s">
        <v>1025</v>
      </c>
    </row>
    <row r="171" spans="1:3" ht="14.45" x14ac:dyDescent="0.3">
      <c r="A171" s="34" t="s">
        <v>2605</v>
      </c>
      <c r="B171" s="34" t="s">
        <v>2606</v>
      </c>
      <c r="C171" s="34" t="s">
        <v>1025</v>
      </c>
    </row>
    <row r="172" spans="1:3" ht="14.45" x14ac:dyDescent="0.3">
      <c r="A172" s="34" t="s">
        <v>2601</v>
      </c>
      <c r="B172" s="34" t="s">
        <v>2602</v>
      </c>
      <c r="C172" s="34" t="s">
        <v>1025</v>
      </c>
    </row>
    <row r="173" spans="1:3" ht="14.45" x14ac:dyDescent="0.3">
      <c r="A173" s="34" t="s">
        <v>2609</v>
      </c>
      <c r="B173" s="34" t="s">
        <v>2610</v>
      </c>
      <c r="C173" s="34" t="s">
        <v>1025</v>
      </c>
    </row>
    <row r="174" spans="1:3" ht="14.45" x14ac:dyDescent="0.3">
      <c r="A174" s="34" t="s">
        <v>240</v>
      </c>
      <c r="B174" s="34" t="s">
        <v>4750</v>
      </c>
      <c r="C174" s="34" t="s">
        <v>1026</v>
      </c>
    </row>
    <row r="175" spans="1:3" ht="14.45" x14ac:dyDescent="0.3">
      <c r="A175" s="34" t="s">
        <v>2291</v>
      </c>
      <c r="B175" s="34" t="s">
        <v>2292</v>
      </c>
      <c r="C175" s="34" t="s">
        <v>1025</v>
      </c>
    </row>
    <row r="176" spans="1:3" ht="14.45" x14ac:dyDescent="0.3">
      <c r="A176" s="34" t="s">
        <v>4197</v>
      </c>
      <c r="B176" s="34" t="s">
        <v>4198</v>
      </c>
      <c r="C176" s="34" t="s">
        <v>1025</v>
      </c>
    </row>
    <row r="177" spans="1:3" ht="14.45" x14ac:dyDescent="0.3">
      <c r="A177" s="34" t="s">
        <v>4227</v>
      </c>
      <c r="B177" s="34" t="s">
        <v>4228</v>
      </c>
      <c r="C177" s="34" t="s">
        <v>1025</v>
      </c>
    </row>
    <row r="178" spans="1:3" ht="14.45" x14ac:dyDescent="0.3">
      <c r="A178" s="34" t="s">
        <v>4565</v>
      </c>
      <c r="B178" s="34" t="s">
        <v>4566</v>
      </c>
      <c r="C178" s="34" t="s">
        <v>1025</v>
      </c>
    </row>
    <row r="179" spans="1:3" ht="14.45" x14ac:dyDescent="0.3">
      <c r="A179" s="34" t="s">
        <v>4610</v>
      </c>
      <c r="B179" s="34" t="s">
        <v>4611</v>
      </c>
      <c r="C179" s="34" t="s">
        <v>1025</v>
      </c>
    </row>
    <row r="180" spans="1:3" ht="14.45" x14ac:dyDescent="0.3">
      <c r="A180" s="34" t="s">
        <v>551</v>
      </c>
      <c r="B180" s="34" t="s">
        <v>4712</v>
      </c>
      <c r="C180" s="34" t="s">
        <v>1025</v>
      </c>
    </row>
    <row r="181" spans="1:3" ht="14.45" x14ac:dyDescent="0.3">
      <c r="A181" s="34" t="s">
        <v>946</v>
      </c>
      <c r="B181" s="34" t="s">
        <v>4959</v>
      </c>
      <c r="C181" s="34" t="s">
        <v>1026</v>
      </c>
    </row>
    <row r="182" spans="1:3" ht="14.45" x14ac:dyDescent="0.3">
      <c r="A182" s="34" t="s">
        <v>4997</v>
      </c>
      <c r="B182" s="34" t="s">
        <v>4998</v>
      </c>
      <c r="C182" s="34" t="s">
        <v>1026</v>
      </c>
    </row>
    <row r="183" spans="1:3" ht="14.45" x14ac:dyDescent="0.3">
      <c r="A183" s="34" t="s">
        <v>4889</v>
      </c>
      <c r="B183" s="34" t="s">
        <v>4890</v>
      </c>
      <c r="C183" s="34" t="s">
        <v>1025</v>
      </c>
    </row>
    <row r="184" spans="1:3" ht="14.45" x14ac:dyDescent="0.3">
      <c r="A184" s="34" t="s">
        <v>1756</v>
      </c>
      <c r="B184" s="34" t="s">
        <v>1757</v>
      </c>
      <c r="C184" s="34" t="s">
        <v>1025</v>
      </c>
    </row>
    <row r="185" spans="1:3" ht="14.45" x14ac:dyDescent="0.3">
      <c r="A185" s="34" t="s">
        <v>4515</v>
      </c>
      <c r="B185" s="34" t="s">
        <v>4516</v>
      </c>
      <c r="C185" s="34" t="s">
        <v>1025</v>
      </c>
    </row>
    <row r="186" spans="1:3" ht="14.45" x14ac:dyDescent="0.3">
      <c r="A186" s="34" t="s">
        <v>1698</v>
      </c>
      <c r="B186" s="34" t="s">
        <v>1699</v>
      </c>
      <c r="C186" s="34" t="s">
        <v>1025</v>
      </c>
    </row>
    <row r="187" spans="1:3" ht="14.45" x14ac:dyDescent="0.3">
      <c r="A187" s="34" t="s">
        <v>781</v>
      </c>
      <c r="B187" s="34" t="s">
        <v>2151</v>
      </c>
      <c r="C187" s="34" t="s">
        <v>1025</v>
      </c>
    </row>
    <row r="188" spans="1:3" ht="14.45" x14ac:dyDescent="0.3">
      <c r="A188" s="34" t="s">
        <v>2149</v>
      </c>
      <c r="B188" s="34" t="s">
        <v>2150</v>
      </c>
      <c r="C188" s="34" t="s">
        <v>1025</v>
      </c>
    </row>
    <row r="189" spans="1:3" ht="14.45" x14ac:dyDescent="0.3">
      <c r="A189" s="34" t="s">
        <v>4008</v>
      </c>
      <c r="B189" s="34" t="s">
        <v>4009</v>
      </c>
      <c r="C189" s="34" t="s">
        <v>1025</v>
      </c>
    </row>
    <row r="190" spans="1:3" ht="14.45" x14ac:dyDescent="0.3">
      <c r="A190" s="34" t="s">
        <v>485</v>
      </c>
      <c r="B190" s="34" t="s">
        <v>1767</v>
      </c>
      <c r="C190" s="34" t="s">
        <v>1026</v>
      </c>
    </row>
    <row r="191" spans="1:3" ht="14.45" x14ac:dyDescent="0.3">
      <c r="A191" s="34" t="s">
        <v>1612</v>
      </c>
      <c r="B191" s="34" t="s">
        <v>1613</v>
      </c>
      <c r="C191" s="34" t="s">
        <v>1025</v>
      </c>
    </row>
    <row r="192" spans="1:3" ht="14.45" x14ac:dyDescent="0.3">
      <c r="A192" s="34" t="s">
        <v>972</v>
      </c>
      <c r="B192" s="34" t="s">
        <v>1960</v>
      </c>
      <c r="C192" s="34" t="s">
        <v>1026</v>
      </c>
    </row>
    <row r="193" spans="1:3" ht="14.45" x14ac:dyDescent="0.3">
      <c r="A193" s="34" t="s">
        <v>821</v>
      </c>
      <c r="B193" s="34" t="s">
        <v>1961</v>
      </c>
      <c r="C193" s="34" t="s">
        <v>1026</v>
      </c>
    </row>
    <row r="194" spans="1:3" ht="14.45" x14ac:dyDescent="0.3">
      <c r="A194" s="34" t="s">
        <v>1667</v>
      </c>
      <c r="B194" s="34" t="s">
        <v>1668</v>
      </c>
      <c r="C194" s="34" t="s">
        <v>1025</v>
      </c>
    </row>
    <row r="195" spans="1:3" ht="14.45" x14ac:dyDescent="0.3">
      <c r="A195" s="34" t="s">
        <v>1738</v>
      </c>
      <c r="B195" s="34" t="s">
        <v>1739</v>
      </c>
      <c r="C195" s="34" t="s">
        <v>1025</v>
      </c>
    </row>
    <row r="196" spans="1:3" ht="14.45" x14ac:dyDescent="0.3">
      <c r="A196" s="34" t="s">
        <v>2817</v>
      </c>
      <c r="B196" s="34" t="s">
        <v>2818</v>
      </c>
      <c r="C196" s="34" t="s">
        <v>1025</v>
      </c>
    </row>
    <row r="197" spans="1:3" ht="14.45" x14ac:dyDescent="0.3">
      <c r="A197" s="34" t="s">
        <v>3755</v>
      </c>
      <c r="B197" s="34" t="s">
        <v>3756</v>
      </c>
      <c r="C197" s="34" t="s">
        <v>1025</v>
      </c>
    </row>
    <row r="198" spans="1:3" ht="14.45" x14ac:dyDescent="0.3">
      <c r="A198" s="34" t="s">
        <v>4037</v>
      </c>
      <c r="B198" s="34" t="s">
        <v>4038</v>
      </c>
      <c r="C198" s="34" t="s">
        <v>1025</v>
      </c>
    </row>
    <row r="199" spans="1:3" ht="14.45" x14ac:dyDescent="0.3">
      <c r="A199" s="34" t="s">
        <v>4037</v>
      </c>
      <c r="B199" s="34" t="s">
        <v>4103</v>
      </c>
      <c r="C199" s="34" t="s">
        <v>1025</v>
      </c>
    </row>
    <row r="200" spans="1:3" ht="14.45" x14ac:dyDescent="0.3">
      <c r="A200" s="34" t="s">
        <v>716</v>
      </c>
      <c r="B200" s="34" t="s">
        <v>4852</v>
      </c>
      <c r="C200" s="34" t="s">
        <v>1026</v>
      </c>
    </row>
    <row r="201" spans="1:3" ht="14.45" x14ac:dyDescent="0.3">
      <c r="A201" s="34" t="s">
        <v>641</v>
      </c>
      <c r="B201" s="34" t="s">
        <v>2266</v>
      </c>
      <c r="C201" s="34" t="s">
        <v>1025</v>
      </c>
    </row>
    <row r="202" spans="1:3" ht="14.45" x14ac:dyDescent="0.3">
      <c r="A202" s="34" t="s">
        <v>641</v>
      </c>
      <c r="B202" s="34" t="s">
        <v>1941</v>
      </c>
      <c r="C202" s="34" t="s">
        <v>1026</v>
      </c>
    </row>
    <row r="203" spans="1:3" ht="14.45" x14ac:dyDescent="0.3">
      <c r="A203" s="34" t="s">
        <v>876</v>
      </c>
      <c r="B203" s="34" t="s">
        <v>1301</v>
      </c>
      <c r="C203" s="34" t="s">
        <v>1025</v>
      </c>
    </row>
    <row r="204" spans="1:3" ht="14.45" x14ac:dyDescent="0.3">
      <c r="A204" s="34" t="s">
        <v>876</v>
      </c>
      <c r="B204" s="34" t="s">
        <v>4774</v>
      </c>
      <c r="C204" s="34" t="s">
        <v>1026</v>
      </c>
    </row>
    <row r="205" spans="1:3" ht="14.45" x14ac:dyDescent="0.3">
      <c r="A205" s="34" t="s">
        <v>1661</v>
      </c>
      <c r="B205" s="34" t="s">
        <v>1662</v>
      </c>
      <c r="C205" s="34" t="s">
        <v>1025</v>
      </c>
    </row>
    <row r="206" spans="1:3" ht="14.45" x14ac:dyDescent="0.3">
      <c r="A206" s="34" t="s">
        <v>3560</v>
      </c>
      <c r="B206" s="34" t="s">
        <v>3561</v>
      </c>
      <c r="C206" s="34" t="s">
        <v>1025</v>
      </c>
    </row>
    <row r="207" spans="1:3" ht="14.45" x14ac:dyDescent="0.3">
      <c r="A207" s="34" t="s">
        <v>206</v>
      </c>
      <c r="B207" s="34" t="s">
        <v>1162</v>
      </c>
      <c r="C207" s="34" t="s">
        <v>1025</v>
      </c>
    </row>
    <row r="208" spans="1:3" ht="14.45" x14ac:dyDescent="0.3">
      <c r="A208" s="34" t="s">
        <v>4737</v>
      </c>
      <c r="B208" s="34" t="s">
        <v>4738</v>
      </c>
      <c r="C208" s="34" t="s">
        <v>1025</v>
      </c>
    </row>
    <row r="209" spans="1:3" ht="14.45" x14ac:dyDescent="0.3">
      <c r="A209" s="34" t="s">
        <v>1488</v>
      </c>
      <c r="B209" s="34" t="s">
        <v>1489</v>
      </c>
      <c r="C209" s="34" t="s">
        <v>1026</v>
      </c>
    </row>
    <row r="210" spans="1:3" ht="14.45" x14ac:dyDescent="0.3">
      <c r="A210" s="34" t="s">
        <v>4263</v>
      </c>
      <c r="B210" s="34" t="s">
        <v>4264</v>
      </c>
      <c r="C210" s="34" t="s">
        <v>1026</v>
      </c>
    </row>
    <row r="211" spans="1:3" ht="14.45" x14ac:dyDescent="0.3">
      <c r="A211" s="34" t="s">
        <v>1408</v>
      </c>
      <c r="B211" s="34" t="s">
        <v>1409</v>
      </c>
      <c r="C211" s="34" t="s">
        <v>1026</v>
      </c>
    </row>
    <row r="212" spans="1:3" ht="14.45" x14ac:dyDescent="0.3">
      <c r="A212" s="34" t="s">
        <v>104</v>
      </c>
      <c r="B212" s="34" t="s">
        <v>1336</v>
      </c>
      <c r="C212" s="34" t="s">
        <v>1026</v>
      </c>
    </row>
    <row r="213" spans="1:3" ht="14.45" x14ac:dyDescent="0.3">
      <c r="A213" s="34" t="s">
        <v>3093</v>
      </c>
      <c r="B213" s="34" t="s">
        <v>3094</v>
      </c>
      <c r="C213" s="34" t="s">
        <v>1025</v>
      </c>
    </row>
    <row r="214" spans="1:3" ht="14.45" x14ac:dyDescent="0.3">
      <c r="A214" s="34" t="s">
        <v>59</v>
      </c>
      <c r="B214" s="34" t="s">
        <v>3643</v>
      </c>
      <c r="C214" s="34" t="s">
        <v>1025</v>
      </c>
    </row>
    <row r="215" spans="1:3" ht="14.45" x14ac:dyDescent="0.3">
      <c r="A215" s="34" t="s">
        <v>89</v>
      </c>
      <c r="B215" s="34" t="s">
        <v>1318</v>
      </c>
      <c r="C215" s="34" t="s">
        <v>1026</v>
      </c>
    </row>
    <row r="216" spans="1:3" ht="14.45" x14ac:dyDescent="0.3">
      <c r="A216" s="34" t="s">
        <v>1271</v>
      </c>
      <c r="B216" s="34" t="s">
        <v>1272</v>
      </c>
      <c r="C216" s="34" t="s">
        <v>1025</v>
      </c>
    </row>
    <row r="217" spans="1:3" ht="14.45" x14ac:dyDescent="0.3">
      <c r="A217" s="34" t="s">
        <v>958</v>
      </c>
      <c r="B217" s="34" t="s">
        <v>4971</v>
      </c>
      <c r="C217" s="34" t="s">
        <v>1026</v>
      </c>
    </row>
    <row r="218" spans="1:3" ht="14.45" x14ac:dyDescent="0.3">
      <c r="A218" s="34" t="s">
        <v>5021</v>
      </c>
      <c r="B218" s="34" t="s">
        <v>5022</v>
      </c>
      <c r="C218" s="34" t="s">
        <v>1025</v>
      </c>
    </row>
    <row r="219" spans="1:3" ht="14.45" x14ac:dyDescent="0.3">
      <c r="A219" s="34" t="s">
        <v>5061</v>
      </c>
      <c r="B219" s="34" t="s">
        <v>5062</v>
      </c>
      <c r="C219" s="34" t="s">
        <v>1025</v>
      </c>
    </row>
    <row r="220" spans="1:3" ht="14.45" x14ac:dyDescent="0.3">
      <c r="A220" s="34" t="s">
        <v>4187</v>
      </c>
      <c r="B220" s="34" t="s">
        <v>4188</v>
      </c>
      <c r="C220" s="34" t="s">
        <v>1025</v>
      </c>
    </row>
    <row r="221" spans="1:3" ht="14.45" x14ac:dyDescent="0.3">
      <c r="A221" s="34" t="s">
        <v>4187</v>
      </c>
      <c r="B221" s="34" t="s">
        <v>4217</v>
      </c>
      <c r="C221" s="34" t="s">
        <v>1025</v>
      </c>
    </row>
    <row r="222" spans="1:3" ht="14.45" x14ac:dyDescent="0.3">
      <c r="A222" s="34" t="s">
        <v>4248</v>
      </c>
      <c r="B222" s="34" t="s">
        <v>4249</v>
      </c>
      <c r="C222" s="34" t="s">
        <v>1025</v>
      </c>
    </row>
    <row r="223" spans="1:3" ht="14.45" x14ac:dyDescent="0.3">
      <c r="A223" s="34" t="s">
        <v>527</v>
      </c>
      <c r="B223" s="34" t="s">
        <v>4548</v>
      </c>
      <c r="C223" s="34" t="s">
        <v>1025</v>
      </c>
    </row>
    <row r="224" spans="1:3" ht="14.45" x14ac:dyDescent="0.3">
      <c r="A224" s="34" t="s">
        <v>543</v>
      </c>
      <c r="B224" s="34" t="s">
        <v>4695</v>
      </c>
      <c r="C224" s="34" t="s">
        <v>1025</v>
      </c>
    </row>
    <row r="225" spans="1:3" ht="14.45" x14ac:dyDescent="0.3">
      <c r="A225" s="34" t="s">
        <v>563</v>
      </c>
      <c r="B225" s="34" t="s">
        <v>4724</v>
      </c>
      <c r="C225" s="34" t="s">
        <v>1025</v>
      </c>
    </row>
    <row r="226" spans="1:3" ht="14.45" x14ac:dyDescent="0.3">
      <c r="A226" s="34" t="s">
        <v>3865</v>
      </c>
      <c r="B226" s="34" t="s">
        <v>3866</v>
      </c>
      <c r="C226" s="34" t="s">
        <v>1025</v>
      </c>
    </row>
    <row r="227" spans="1:3" ht="14.45" x14ac:dyDescent="0.3">
      <c r="A227" s="34" t="s">
        <v>166</v>
      </c>
      <c r="B227" s="34" t="s">
        <v>2563</v>
      </c>
      <c r="C227" s="34" t="s">
        <v>1026</v>
      </c>
    </row>
    <row r="228" spans="1:3" ht="14.45" x14ac:dyDescent="0.3">
      <c r="A228" s="34" t="s">
        <v>138</v>
      </c>
      <c r="B228" s="34" t="s">
        <v>1376</v>
      </c>
      <c r="C228" s="34" t="s">
        <v>1026</v>
      </c>
    </row>
    <row r="229" spans="1:3" ht="14.45" x14ac:dyDescent="0.3">
      <c r="A229" s="34" t="s">
        <v>2980</v>
      </c>
      <c r="B229" s="34" t="s">
        <v>2981</v>
      </c>
      <c r="C229" s="34" t="s">
        <v>1025</v>
      </c>
    </row>
    <row r="230" spans="1:3" ht="14.45" x14ac:dyDescent="0.3">
      <c r="A230" s="34" t="s">
        <v>3254</v>
      </c>
      <c r="B230" s="34" t="s">
        <v>3255</v>
      </c>
      <c r="C230" s="34" t="s">
        <v>1025</v>
      </c>
    </row>
    <row r="231" spans="1:3" ht="14.45" x14ac:dyDescent="0.3">
      <c r="A231" s="34" t="s">
        <v>812</v>
      </c>
      <c r="B231" s="34" t="s">
        <v>2188</v>
      </c>
      <c r="C231" s="34" t="s">
        <v>1026</v>
      </c>
    </row>
    <row r="232" spans="1:3" ht="14.45" x14ac:dyDescent="0.3">
      <c r="A232" s="34" t="s">
        <v>1486</v>
      </c>
      <c r="B232" s="34" t="s">
        <v>1487</v>
      </c>
      <c r="C232" s="34" t="s">
        <v>1026</v>
      </c>
    </row>
    <row r="233" spans="1:3" ht="14.45" x14ac:dyDescent="0.3">
      <c r="A233" s="34" t="s">
        <v>4949</v>
      </c>
      <c r="B233" s="34" t="s">
        <v>4950</v>
      </c>
      <c r="C233" s="34" t="s">
        <v>1025</v>
      </c>
    </row>
    <row r="234" spans="1:3" ht="14.45" x14ac:dyDescent="0.3">
      <c r="A234" s="34" t="s">
        <v>822</v>
      </c>
      <c r="B234" s="34" t="s">
        <v>1962</v>
      </c>
      <c r="C234" s="34" t="s">
        <v>1026</v>
      </c>
    </row>
    <row r="235" spans="1:3" ht="14.45" x14ac:dyDescent="0.3">
      <c r="A235" s="34" t="s">
        <v>1120</v>
      </c>
      <c r="B235" s="34" t="s">
        <v>1121</v>
      </c>
      <c r="C235" s="34" t="s">
        <v>1026</v>
      </c>
    </row>
    <row r="236" spans="1:3" ht="14.45" x14ac:dyDescent="0.3">
      <c r="A236" s="34" t="s">
        <v>1118</v>
      </c>
      <c r="B236" s="34" t="s">
        <v>1119</v>
      </c>
      <c r="C236" s="34" t="s">
        <v>1026</v>
      </c>
    </row>
    <row r="237" spans="1:3" ht="14.45" x14ac:dyDescent="0.3">
      <c r="A237" s="34" t="s">
        <v>1114</v>
      </c>
      <c r="B237" s="34" t="s">
        <v>1115</v>
      </c>
      <c r="C237" s="34" t="s">
        <v>1026</v>
      </c>
    </row>
    <row r="238" spans="1:3" ht="14.45" x14ac:dyDescent="0.3">
      <c r="A238" s="34" t="s">
        <v>1116</v>
      </c>
      <c r="B238" s="34" t="s">
        <v>1117</v>
      </c>
      <c r="C238" s="34" t="s">
        <v>1026</v>
      </c>
    </row>
    <row r="239" spans="1:3" ht="14.45" x14ac:dyDescent="0.3">
      <c r="A239" s="34" t="s">
        <v>3119</v>
      </c>
      <c r="B239" s="34" t="s">
        <v>3266</v>
      </c>
      <c r="C239" s="34" t="s">
        <v>1025</v>
      </c>
    </row>
    <row r="240" spans="1:3" ht="14.45" x14ac:dyDescent="0.3">
      <c r="A240" s="34" t="s">
        <v>3119</v>
      </c>
      <c r="B240" s="34" t="s">
        <v>3120</v>
      </c>
      <c r="C240" s="34" t="s">
        <v>1025</v>
      </c>
    </row>
    <row r="241" spans="1:3" ht="14.45" x14ac:dyDescent="0.3">
      <c r="A241" s="34" t="s">
        <v>3103</v>
      </c>
      <c r="B241" s="34" t="s">
        <v>3104</v>
      </c>
      <c r="C241" s="34" t="s">
        <v>1025</v>
      </c>
    </row>
    <row r="242" spans="1:3" ht="14.45" x14ac:dyDescent="0.3">
      <c r="A242" s="34" t="s">
        <v>4309</v>
      </c>
      <c r="B242" s="34" t="s">
        <v>4310</v>
      </c>
      <c r="C242" s="34" t="s">
        <v>1025</v>
      </c>
    </row>
    <row r="243" spans="1:3" ht="14.45" x14ac:dyDescent="0.3">
      <c r="A243" s="34" t="s">
        <v>235</v>
      </c>
      <c r="B243" s="34" t="s">
        <v>1443</v>
      </c>
      <c r="C243" s="34" t="s">
        <v>1026</v>
      </c>
    </row>
    <row r="244" spans="1:3" ht="14.45" x14ac:dyDescent="0.3">
      <c r="A244" s="34" t="s">
        <v>1518</v>
      </c>
      <c r="B244" s="34" t="s">
        <v>1519</v>
      </c>
      <c r="C244" s="34" t="s">
        <v>1025</v>
      </c>
    </row>
    <row r="245" spans="1:3" ht="14.45" x14ac:dyDescent="0.3">
      <c r="A245" s="34" t="s">
        <v>4649</v>
      </c>
      <c r="B245" s="34" t="s">
        <v>4650</v>
      </c>
      <c r="C245" s="34" t="s">
        <v>1025</v>
      </c>
    </row>
    <row r="246" spans="1:3" ht="14.45" x14ac:dyDescent="0.3">
      <c r="A246" s="34" t="s">
        <v>2276</v>
      </c>
      <c r="B246" s="34" t="s">
        <v>2277</v>
      </c>
      <c r="C246" s="34" t="s">
        <v>1025</v>
      </c>
    </row>
    <row r="247" spans="1:3" ht="14.45" x14ac:dyDescent="0.3">
      <c r="A247" s="34" t="s">
        <v>152</v>
      </c>
      <c r="B247" s="34" t="s">
        <v>1351</v>
      </c>
      <c r="C247" s="34" t="s">
        <v>1025</v>
      </c>
    </row>
    <row r="248" spans="1:3" ht="14.45" x14ac:dyDescent="0.3">
      <c r="A248" s="34" t="s">
        <v>152</v>
      </c>
      <c r="B248" s="34" t="s">
        <v>1198</v>
      </c>
      <c r="C248" s="34" t="s">
        <v>1026</v>
      </c>
    </row>
    <row r="249" spans="1:3" ht="14.45" x14ac:dyDescent="0.3">
      <c r="A249" s="34" t="s">
        <v>4584</v>
      </c>
      <c r="B249" s="34" t="s">
        <v>4585</v>
      </c>
      <c r="C249" s="34" t="s">
        <v>1025</v>
      </c>
    </row>
    <row r="250" spans="1:3" ht="14.45" x14ac:dyDescent="0.3">
      <c r="A250" s="34" t="s">
        <v>120</v>
      </c>
      <c r="B250" s="34" t="s">
        <v>4455</v>
      </c>
      <c r="C250" s="34" t="s">
        <v>1026</v>
      </c>
    </row>
    <row r="251" spans="1:3" ht="14.45" x14ac:dyDescent="0.3">
      <c r="A251" s="34" t="s">
        <v>3233</v>
      </c>
      <c r="B251" s="34" t="s">
        <v>3234</v>
      </c>
      <c r="C251" s="34" t="s">
        <v>1025</v>
      </c>
    </row>
    <row r="252" spans="1:3" ht="14.45" x14ac:dyDescent="0.3">
      <c r="A252" s="34" t="s">
        <v>1145</v>
      </c>
      <c r="B252" s="34" t="s">
        <v>1146</v>
      </c>
      <c r="C252" s="34" t="s">
        <v>1025</v>
      </c>
    </row>
    <row r="253" spans="1:3" ht="14.45" x14ac:dyDescent="0.3">
      <c r="A253" s="34" t="s">
        <v>4663</v>
      </c>
      <c r="B253" s="34" t="s">
        <v>4664</v>
      </c>
      <c r="C253" s="34" t="s">
        <v>1025</v>
      </c>
    </row>
    <row r="254" spans="1:3" ht="14.45" x14ac:dyDescent="0.3">
      <c r="A254" s="34" t="s">
        <v>1236</v>
      </c>
      <c r="B254" s="34" t="s">
        <v>1237</v>
      </c>
      <c r="C254" s="34" t="s">
        <v>1025</v>
      </c>
    </row>
    <row r="255" spans="1:3" ht="14.45" x14ac:dyDescent="0.3">
      <c r="A255" s="34" t="s">
        <v>1675</v>
      </c>
      <c r="B255" s="34" t="s">
        <v>1676</v>
      </c>
      <c r="C255" s="34" t="s">
        <v>1025</v>
      </c>
    </row>
    <row r="256" spans="1:3" ht="14.45" x14ac:dyDescent="0.3">
      <c r="A256" s="34" t="s">
        <v>342</v>
      </c>
      <c r="B256" s="34" t="s">
        <v>3038</v>
      </c>
      <c r="C256" s="34" t="s">
        <v>1026</v>
      </c>
    </row>
    <row r="257" spans="1:3" ht="14.45" x14ac:dyDescent="0.3">
      <c r="A257" s="34" t="s">
        <v>2746</v>
      </c>
      <c r="B257" s="34" t="s">
        <v>2747</v>
      </c>
      <c r="C257" s="34" t="s">
        <v>1025</v>
      </c>
    </row>
    <row r="258" spans="1:3" ht="14.45" x14ac:dyDescent="0.3">
      <c r="A258" s="34" t="s">
        <v>435</v>
      </c>
      <c r="B258" s="34" t="s">
        <v>1500</v>
      </c>
      <c r="C258" s="34" t="s">
        <v>1026</v>
      </c>
    </row>
    <row r="259" spans="1:3" ht="14.45" x14ac:dyDescent="0.3">
      <c r="A259" s="34" t="s">
        <v>478</v>
      </c>
      <c r="B259" s="34" t="s">
        <v>1753</v>
      </c>
      <c r="C259" s="34" t="s">
        <v>1025</v>
      </c>
    </row>
    <row r="260" spans="1:3" ht="14.45" x14ac:dyDescent="0.3">
      <c r="A260" s="34" t="s">
        <v>1507</v>
      </c>
      <c r="B260" s="34" t="s">
        <v>1508</v>
      </c>
      <c r="C260" s="34" t="s">
        <v>1025</v>
      </c>
    </row>
    <row r="261" spans="1:3" ht="14.45" x14ac:dyDescent="0.3">
      <c r="A261" s="34" t="s">
        <v>618</v>
      </c>
      <c r="B261" s="34" t="s">
        <v>4826</v>
      </c>
      <c r="C261" s="34" t="s">
        <v>1025</v>
      </c>
    </row>
    <row r="262" spans="1:3" ht="14.45" x14ac:dyDescent="0.3">
      <c r="A262" s="34" t="s">
        <v>609</v>
      </c>
      <c r="B262" s="34" t="s">
        <v>4466</v>
      </c>
      <c r="C262" s="34" t="s">
        <v>1025</v>
      </c>
    </row>
    <row r="263" spans="1:3" ht="14.45" x14ac:dyDescent="0.3">
      <c r="A263" s="34" t="s">
        <v>121</v>
      </c>
      <c r="B263" s="34" t="s">
        <v>4456</v>
      </c>
      <c r="C263" s="34" t="s">
        <v>1026</v>
      </c>
    </row>
    <row r="264" spans="1:3" ht="14.45" x14ac:dyDescent="0.3">
      <c r="A264" s="34" t="s">
        <v>1455</v>
      </c>
      <c r="B264" s="34" t="s">
        <v>1456</v>
      </c>
      <c r="C264" s="34" t="s">
        <v>1025</v>
      </c>
    </row>
    <row r="265" spans="1:3" ht="14.45" x14ac:dyDescent="0.3">
      <c r="A265" s="34" t="s">
        <v>1076</v>
      </c>
      <c r="B265" s="34" t="s">
        <v>1077</v>
      </c>
      <c r="C265" s="34" t="s">
        <v>1026</v>
      </c>
    </row>
    <row r="266" spans="1:3" ht="14.45" x14ac:dyDescent="0.3">
      <c r="A266" s="34" t="s">
        <v>2048</v>
      </c>
      <c r="B266" s="34" t="s">
        <v>2049</v>
      </c>
      <c r="C266" s="34" t="s">
        <v>1026</v>
      </c>
    </row>
    <row r="267" spans="1:3" ht="14.45" x14ac:dyDescent="0.3">
      <c r="A267" s="34" t="s">
        <v>669</v>
      </c>
      <c r="B267" s="34" t="s">
        <v>2271</v>
      </c>
      <c r="C267" s="34" t="s">
        <v>1025</v>
      </c>
    </row>
    <row r="268" spans="1:3" ht="14.45" x14ac:dyDescent="0.3">
      <c r="A268" s="34" t="s">
        <v>669</v>
      </c>
      <c r="B268" s="34" t="s">
        <v>3902</v>
      </c>
      <c r="C268" s="34" t="s">
        <v>1025</v>
      </c>
    </row>
    <row r="269" spans="1:3" ht="14.45" x14ac:dyDescent="0.3">
      <c r="A269" s="34" t="s">
        <v>84</v>
      </c>
      <c r="B269" s="34" t="s">
        <v>1311</v>
      </c>
      <c r="C269" s="34" t="s">
        <v>1026</v>
      </c>
    </row>
    <row r="270" spans="1:3" ht="14.45" x14ac:dyDescent="0.3">
      <c r="A270" s="34" t="s">
        <v>1324</v>
      </c>
      <c r="B270" s="34" t="s">
        <v>1325</v>
      </c>
      <c r="C270" s="34" t="s">
        <v>1025</v>
      </c>
    </row>
    <row r="271" spans="1:3" ht="14.45" x14ac:dyDescent="0.3">
      <c r="A271" s="34" t="s">
        <v>3039</v>
      </c>
      <c r="B271" s="34" t="s">
        <v>3040</v>
      </c>
      <c r="C271" s="34" t="s">
        <v>1025</v>
      </c>
    </row>
    <row r="272" spans="1:3" ht="14.45" x14ac:dyDescent="0.3">
      <c r="A272" s="34" t="s">
        <v>380</v>
      </c>
      <c r="B272" s="34" t="s">
        <v>4891</v>
      </c>
      <c r="C272" s="34" t="s">
        <v>1026</v>
      </c>
    </row>
    <row r="273" spans="1:3" ht="14.45" x14ac:dyDescent="0.3">
      <c r="A273" s="34" t="s">
        <v>380</v>
      </c>
      <c r="B273" s="34" t="s">
        <v>3283</v>
      </c>
      <c r="C273" s="34" t="s">
        <v>1025</v>
      </c>
    </row>
    <row r="274" spans="1:3" ht="14.45" x14ac:dyDescent="0.3">
      <c r="A274" s="34" t="s">
        <v>170</v>
      </c>
      <c r="B274" s="34" t="s">
        <v>1196</v>
      </c>
      <c r="C274" s="34" t="s">
        <v>1026</v>
      </c>
    </row>
    <row r="275" spans="1:3" ht="14.45" x14ac:dyDescent="0.3">
      <c r="A275" s="34" t="s">
        <v>2426</v>
      </c>
      <c r="B275" s="34" t="s">
        <v>2427</v>
      </c>
      <c r="C275" s="34" t="s">
        <v>1025</v>
      </c>
    </row>
    <row r="276" spans="1:3" ht="14.45" x14ac:dyDescent="0.3">
      <c r="A276" s="34" t="s">
        <v>3189</v>
      </c>
      <c r="B276" s="34" t="s">
        <v>3190</v>
      </c>
      <c r="C276" s="34" t="s">
        <v>1025</v>
      </c>
    </row>
    <row r="277" spans="1:3" ht="14.45" x14ac:dyDescent="0.3">
      <c r="A277" s="34" t="s">
        <v>630</v>
      </c>
      <c r="B277" s="34" t="s">
        <v>3072</v>
      </c>
      <c r="C277" s="34" t="s">
        <v>1026</v>
      </c>
    </row>
    <row r="278" spans="1:3" ht="14.45" x14ac:dyDescent="0.3">
      <c r="A278" s="34" t="s">
        <v>391</v>
      </c>
      <c r="B278" s="34" t="s">
        <v>2396</v>
      </c>
      <c r="C278" s="34" t="s">
        <v>1025</v>
      </c>
    </row>
    <row r="279" spans="1:3" ht="14.45" x14ac:dyDescent="0.3">
      <c r="A279" s="34" t="s">
        <v>4917</v>
      </c>
      <c r="B279" s="34" t="s">
        <v>4918</v>
      </c>
      <c r="C279" s="34" t="s">
        <v>1026</v>
      </c>
    </row>
    <row r="280" spans="1:3" ht="14.45" x14ac:dyDescent="0.3">
      <c r="A280" s="34" t="s">
        <v>358</v>
      </c>
      <c r="B280" s="34" t="s">
        <v>4883</v>
      </c>
      <c r="C280" s="34" t="s">
        <v>1026</v>
      </c>
    </row>
    <row r="281" spans="1:3" ht="14.45" x14ac:dyDescent="0.3">
      <c r="A281" s="34" t="s">
        <v>154</v>
      </c>
      <c r="B281" s="34" t="s">
        <v>1355</v>
      </c>
      <c r="C281" s="34" t="s">
        <v>1025</v>
      </c>
    </row>
    <row r="282" spans="1:3" ht="14.45" x14ac:dyDescent="0.3">
      <c r="A282" s="34" t="s">
        <v>154</v>
      </c>
      <c r="B282" s="34" t="s">
        <v>1204</v>
      </c>
      <c r="C282" s="34" t="s">
        <v>1026</v>
      </c>
    </row>
    <row r="283" spans="1:3" ht="14.45" x14ac:dyDescent="0.3">
      <c r="A283" s="34" t="s">
        <v>4193</v>
      </c>
      <c r="B283" s="34" t="s">
        <v>4194</v>
      </c>
      <c r="C283" s="34" t="s">
        <v>1025</v>
      </c>
    </row>
    <row r="284" spans="1:3" ht="14.45" x14ac:dyDescent="0.3">
      <c r="A284" s="34" t="s">
        <v>4193</v>
      </c>
      <c r="B284" s="34" t="s">
        <v>4220</v>
      </c>
      <c r="C284" s="34" t="s">
        <v>1025</v>
      </c>
    </row>
    <row r="285" spans="1:3" ht="14.45" x14ac:dyDescent="0.3">
      <c r="A285" s="34" t="s">
        <v>522</v>
      </c>
      <c r="B285" s="34" t="s">
        <v>4252</v>
      </c>
      <c r="C285" s="34" t="s">
        <v>1025</v>
      </c>
    </row>
    <row r="286" spans="1:3" ht="14.45" x14ac:dyDescent="0.3">
      <c r="A286" s="34" t="s">
        <v>529</v>
      </c>
      <c r="B286" s="34" t="s">
        <v>4533</v>
      </c>
      <c r="C286" s="34" t="s">
        <v>1025</v>
      </c>
    </row>
    <row r="287" spans="1:3" ht="14.45" x14ac:dyDescent="0.3">
      <c r="A287" s="34" t="s">
        <v>548</v>
      </c>
      <c r="B287" s="34" t="s">
        <v>4700</v>
      </c>
      <c r="C287" s="34" t="s">
        <v>1025</v>
      </c>
    </row>
    <row r="288" spans="1:3" ht="14.45" x14ac:dyDescent="0.3">
      <c r="A288" s="34" t="s">
        <v>568</v>
      </c>
      <c r="B288" s="34" t="s">
        <v>4731</v>
      </c>
      <c r="C288" s="34" t="s">
        <v>1026</v>
      </c>
    </row>
    <row r="289" spans="1:3" ht="14.45" x14ac:dyDescent="0.3">
      <c r="A289" s="34" t="s">
        <v>963</v>
      </c>
      <c r="B289" s="34" t="s">
        <v>4978</v>
      </c>
      <c r="C289" s="34" t="s">
        <v>1026</v>
      </c>
    </row>
    <row r="290" spans="1:3" ht="14.45" x14ac:dyDescent="0.3">
      <c r="A290" s="34" t="s">
        <v>5033</v>
      </c>
      <c r="B290" s="34" t="s">
        <v>5034</v>
      </c>
      <c r="C290" s="34" t="s">
        <v>1025</v>
      </c>
    </row>
    <row r="291" spans="1:3" ht="14.45" x14ac:dyDescent="0.3">
      <c r="A291" s="34" t="s">
        <v>5073</v>
      </c>
      <c r="B291" s="34" t="s">
        <v>5074</v>
      </c>
      <c r="C291" s="34" t="s">
        <v>1025</v>
      </c>
    </row>
    <row r="292" spans="1:3" ht="14.45" x14ac:dyDescent="0.3">
      <c r="A292" s="34" t="s">
        <v>179</v>
      </c>
      <c r="B292" s="34" t="s">
        <v>4066</v>
      </c>
      <c r="C292" s="34" t="s">
        <v>1026</v>
      </c>
    </row>
    <row r="293" spans="1:3" ht="14.45" x14ac:dyDescent="0.3">
      <c r="A293" s="34" t="s">
        <v>2097</v>
      </c>
      <c r="B293" s="34" t="s">
        <v>2098</v>
      </c>
      <c r="C293" s="34" t="s">
        <v>1025</v>
      </c>
    </row>
    <row r="294" spans="1:3" ht="14.45" x14ac:dyDescent="0.3">
      <c r="A294" s="34" t="s">
        <v>3581</v>
      </c>
      <c r="B294" s="34" t="s">
        <v>3582</v>
      </c>
      <c r="C294" s="34" t="s">
        <v>1025</v>
      </c>
    </row>
    <row r="295" spans="1:3" ht="14.45" x14ac:dyDescent="0.3">
      <c r="A295" s="34" t="s">
        <v>1238</v>
      </c>
      <c r="B295" s="34" t="s">
        <v>2041</v>
      </c>
      <c r="C295" s="34" t="s">
        <v>1025</v>
      </c>
    </row>
    <row r="296" spans="1:3" ht="14.45" x14ac:dyDescent="0.3">
      <c r="A296" s="34" t="s">
        <v>889</v>
      </c>
      <c r="B296" s="34" t="s">
        <v>3251</v>
      </c>
      <c r="C296" s="34" t="s">
        <v>1026</v>
      </c>
    </row>
    <row r="297" spans="1:3" ht="14.45" x14ac:dyDescent="0.3">
      <c r="A297" s="34" t="s">
        <v>487</v>
      </c>
      <c r="B297" s="34" t="s">
        <v>1779</v>
      </c>
      <c r="C297" s="34" t="s">
        <v>1026</v>
      </c>
    </row>
    <row r="298" spans="1:3" ht="14.45" x14ac:dyDescent="0.3">
      <c r="A298" s="34" t="s">
        <v>3041</v>
      </c>
      <c r="B298" s="34" t="s">
        <v>3042</v>
      </c>
      <c r="C298" s="34" t="s">
        <v>1025</v>
      </c>
    </row>
    <row r="299" spans="1:3" ht="14.45" x14ac:dyDescent="0.3">
      <c r="A299" s="34" t="s">
        <v>4762</v>
      </c>
      <c r="B299" s="34" t="s">
        <v>4763</v>
      </c>
      <c r="C299" s="34" t="s">
        <v>1025</v>
      </c>
    </row>
    <row r="300" spans="1:3" ht="14.45" x14ac:dyDescent="0.3">
      <c r="A300" s="34" t="s">
        <v>817</v>
      </c>
      <c r="B300" s="34" t="s">
        <v>2209</v>
      </c>
      <c r="C300" s="34" t="s">
        <v>1026</v>
      </c>
    </row>
    <row r="301" spans="1:3" ht="14.45" x14ac:dyDescent="0.3">
      <c r="A301" s="34" t="s">
        <v>296</v>
      </c>
      <c r="B301" s="34" t="s">
        <v>4733</v>
      </c>
      <c r="C301" s="34" t="s">
        <v>1026</v>
      </c>
    </row>
    <row r="302" spans="1:3" ht="14.45" x14ac:dyDescent="0.3">
      <c r="A302" s="34" t="s">
        <v>818</v>
      </c>
      <c r="B302" s="34" t="s">
        <v>2210</v>
      </c>
      <c r="C302" s="34" t="s">
        <v>1026</v>
      </c>
    </row>
    <row r="303" spans="1:3" ht="14.45" x14ac:dyDescent="0.3">
      <c r="A303" s="34" t="s">
        <v>472</v>
      </c>
      <c r="B303" s="34" t="s">
        <v>4322</v>
      </c>
      <c r="C303" s="34" t="s">
        <v>1025</v>
      </c>
    </row>
    <row r="304" spans="1:3" ht="14.45" x14ac:dyDescent="0.3">
      <c r="A304" s="34" t="s">
        <v>832</v>
      </c>
      <c r="B304" s="34" t="s">
        <v>1984</v>
      </c>
      <c r="C304" s="34" t="s">
        <v>1026</v>
      </c>
    </row>
    <row r="305" spans="1:3" ht="14.45" x14ac:dyDescent="0.3">
      <c r="A305" s="34" t="s">
        <v>4813</v>
      </c>
      <c r="B305" s="34" t="s">
        <v>4814</v>
      </c>
      <c r="C305" s="34" t="s">
        <v>1025</v>
      </c>
    </row>
    <row r="306" spans="1:3" ht="14.45" x14ac:dyDescent="0.3">
      <c r="A306" s="34" t="s">
        <v>367</v>
      </c>
      <c r="B306" s="34" t="s">
        <v>3148</v>
      </c>
      <c r="C306" s="34" t="s">
        <v>1026</v>
      </c>
    </row>
    <row r="307" spans="1:3" ht="14.45" x14ac:dyDescent="0.3">
      <c r="A307" s="34" t="s">
        <v>210</v>
      </c>
      <c r="B307" s="34" t="s">
        <v>1147</v>
      </c>
      <c r="C307" s="34" t="s">
        <v>1026</v>
      </c>
    </row>
    <row r="308" spans="1:3" ht="14.45" x14ac:dyDescent="0.3">
      <c r="A308" s="34" t="s">
        <v>749</v>
      </c>
      <c r="B308" s="34" t="s">
        <v>2524</v>
      </c>
      <c r="C308" s="34" t="s">
        <v>1026</v>
      </c>
    </row>
    <row r="309" spans="1:3" ht="14.45" x14ac:dyDescent="0.3">
      <c r="A309" s="34" t="s">
        <v>414</v>
      </c>
      <c r="B309" s="34" t="s">
        <v>2440</v>
      </c>
      <c r="C309" s="34" t="s">
        <v>1026</v>
      </c>
    </row>
    <row r="310" spans="1:3" ht="14.45" x14ac:dyDescent="0.3">
      <c r="A310" s="34" t="s">
        <v>411</v>
      </c>
      <c r="B310" s="34" t="s">
        <v>2437</v>
      </c>
      <c r="C310" s="34" t="s">
        <v>1026</v>
      </c>
    </row>
    <row r="311" spans="1:3" ht="14.45" x14ac:dyDescent="0.3">
      <c r="A311" s="34" t="s">
        <v>412</v>
      </c>
      <c r="B311" s="34" t="s">
        <v>2438</v>
      </c>
      <c r="C311" s="34" t="s">
        <v>1026</v>
      </c>
    </row>
    <row r="312" spans="1:3" x14ac:dyDescent="0.25">
      <c r="A312" s="34" t="s">
        <v>46</v>
      </c>
      <c r="B312" s="34" t="s">
        <v>3180</v>
      </c>
      <c r="C312" s="34" t="s">
        <v>1026</v>
      </c>
    </row>
    <row r="313" spans="1:3" x14ac:dyDescent="0.25">
      <c r="A313" s="34" t="s">
        <v>2542</v>
      </c>
      <c r="B313" s="34" t="s">
        <v>2543</v>
      </c>
      <c r="C313" s="34" t="s">
        <v>1026</v>
      </c>
    </row>
    <row r="314" spans="1:3" x14ac:dyDescent="0.25">
      <c r="A314" s="34" t="s">
        <v>263</v>
      </c>
      <c r="B314" s="34" t="s">
        <v>4747</v>
      </c>
      <c r="C314" s="34" t="s">
        <v>1026</v>
      </c>
    </row>
    <row r="315" spans="1:3" x14ac:dyDescent="0.25">
      <c r="A315" s="34" t="s">
        <v>1181</v>
      </c>
      <c r="B315" s="34" t="s">
        <v>1182</v>
      </c>
      <c r="C315" s="34" t="s">
        <v>1026</v>
      </c>
    </row>
    <row r="316" spans="1:3" x14ac:dyDescent="0.25">
      <c r="A316" s="34" t="s">
        <v>192</v>
      </c>
      <c r="B316" s="34" t="s">
        <v>1169</v>
      </c>
      <c r="C316" s="34" t="s">
        <v>1026</v>
      </c>
    </row>
    <row r="317" spans="1:3" x14ac:dyDescent="0.25">
      <c r="A317" s="34" t="s">
        <v>1466</v>
      </c>
      <c r="B317" s="34" t="s">
        <v>1467</v>
      </c>
      <c r="C317" s="34" t="s">
        <v>1025</v>
      </c>
    </row>
    <row r="318" spans="1:3" x14ac:dyDescent="0.25">
      <c r="A318" s="34" t="s">
        <v>797</v>
      </c>
      <c r="B318" s="34" t="s">
        <v>4589</v>
      </c>
      <c r="C318" s="34" t="s">
        <v>1026</v>
      </c>
    </row>
    <row r="319" spans="1:3" x14ac:dyDescent="0.25">
      <c r="A319" s="34" t="s">
        <v>1124</v>
      </c>
      <c r="B319" s="34" t="s">
        <v>1125</v>
      </c>
      <c r="C319" s="34" t="s">
        <v>1026</v>
      </c>
    </row>
    <row r="320" spans="1:3" x14ac:dyDescent="0.25">
      <c r="A320" s="34" t="s">
        <v>82</v>
      </c>
      <c r="B320" s="34" t="s">
        <v>1309</v>
      </c>
      <c r="C320" s="34" t="s">
        <v>1026</v>
      </c>
    </row>
    <row r="321" spans="1:3" x14ac:dyDescent="0.25">
      <c r="A321" s="34" t="s">
        <v>82</v>
      </c>
      <c r="B321" s="34" t="s">
        <v>2459</v>
      </c>
      <c r="C321" s="34" t="s">
        <v>1026</v>
      </c>
    </row>
    <row r="322" spans="1:3" x14ac:dyDescent="0.25">
      <c r="A322" s="34" t="s">
        <v>415</v>
      </c>
      <c r="B322" s="34" t="s">
        <v>2443</v>
      </c>
      <c r="C322" s="34" t="s">
        <v>1026</v>
      </c>
    </row>
    <row r="323" spans="1:3" x14ac:dyDescent="0.25">
      <c r="A323" s="34" t="s">
        <v>465</v>
      </c>
      <c r="B323" s="34" t="s">
        <v>4325</v>
      </c>
      <c r="C323" s="34" t="s">
        <v>1026</v>
      </c>
    </row>
    <row r="324" spans="1:3" x14ac:dyDescent="0.25">
      <c r="A324" s="34" t="s">
        <v>3837</v>
      </c>
      <c r="B324" s="34" t="s">
        <v>3838</v>
      </c>
      <c r="C324" s="34" t="s">
        <v>1025</v>
      </c>
    </row>
    <row r="325" spans="1:3" x14ac:dyDescent="0.25">
      <c r="A325" s="34" t="s">
        <v>4388</v>
      </c>
      <c r="B325" s="34" t="s">
        <v>4389</v>
      </c>
      <c r="C325" s="34" t="s">
        <v>1025</v>
      </c>
    </row>
    <row r="326" spans="1:3" x14ac:dyDescent="0.25">
      <c r="A326" s="34" t="s">
        <v>4474</v>
      </c>
      <c r="B326" s="34" t="s">
        <v>4475</v>
      </c>
      <c r="C326" s="34" t="s">
        <v>1025</v>
      </c>
    </row>
    <row r="327" spans="1:3" x14ac:dyDescent="0.25">
      <c r="A327" s="34" t="s">
        <v>3843</v>
      </c>
      <c r="B327" s="34" t="s">
        <v>3844</v>
      </c>
      <c r="C327" s="34" t="s">
        <v>1025</v>
      </c>
    </row>
    <row r="328" spans="1:3" x14ac:dyDescent="0.25">
      <c r="A328" s="34" t="s">
        <v>1475</v>
      </c>
      <c r="B328" s="34" t="s">
        <v>1476</v>
      </c>
      <c r="C328" s="34" t="s">
        <v>1025</v>
      </c>
    </row>
    <row r="329" spans="1:3" x14ac:dyDescent="0.25">
      <c r="A329" s="34" t="s">
        <v>315</v>
      </c>
      <c r="B329" s="34" t="s">
        <v>2294</v>
      </c>
      <c r="C329" s="34" t="s">
        <v>1026</v>
      </c>
    </row>
    <row r="330" spans="1:3" x14ac:dyDescent="0.25">
      <c r="A330" s="34" t="s">
        <v>356</v>
      </c>
      <c r="B330" s="34" t="s">
        <v>2376</v>
      </c>
      <c r="C330" s="34" t="s">
        <v>1026</v>
      </c>
    </row>
    <row r="331" spans="1:3" x14ac:dyDescent="0.25">
      <c r="A331" s="34" t="s">
        <v>2377</v>
      </c>
      <c r="B331" s="34" t="s">
        <v>2378</v>
      </c>
      <c r="C331" s="34" t="s">
        <v>1026</v>
      </c>
    </row>
    <row r="332" spans="1:3" x14ac:dyDescent="0.25">
      <c r="A332" s="34" t="s">
        <v>4576</v>
      </c>
      <c r="B332" s="34" t="s">
        <v>4577</v>
      </c>
      <c r="C332" s="34" t="s">
        <v>1025</v>
      </c>
    </row>
    <row r="333" spans="1:3" x14ac:dyDescent="0.25">
      <c r="A333" s="34" t="s">
        <v>4678</v>
      </c>
      <c r="B333" s="34" t="s">
        <v>4679</v>
      </c>
      <c r="C333" s="34" t="s">
        <v>1025</v>
      </c>
    </row>
    <row r="334" spans="1:3" x14ac:dyDescent="0.25">
      <c r="A334" s="34" t="s">
        <v>4728</v>
      </c>
      <c r="B334" s="34" t="s">
        <v>4729</v>
      </c>
      <c r="C334" s="34" t="s">
        <v>1025</v>
      </c>
    </row>
    <row r="335" spans="1:3" x14ac:dyDescent="0.25">
      <c r="A335" s="34" t="s">
        <v>4975</v>
      </c>
      <c r="B335" s="34" t="s">
        <v>4976</v>
      </c>
      <c r="C335" s="34" t="s">
        <v>1026</v>
      </c>
    </row>
    <row r="336" spans="1:3" x14ac:dyDescent="0.25">
      <c r="A336" s="34" t="s">
        <v>5029</v>
      </c>
      <c r="B336" s="34" t="s">
        <v>5030</v>
      </c>
      <c r="C336" s="34" t="s">
        <v>1025</v>
      </c>
    </row>
    <row r="337" spans="1:3" x14ac:dyDescent="0.25">
      <c r="A337" s="34" t="s">
        <v>5069</v>
      </c>
      <c r="B337" s="34" t="s">
        <v>5070</v>
      </c>
      <c r="C337" s="34" t="s">
        <v>1025</v>
      </c>
    </row>
    <row r="338" spans="1:3" x14ac:dyDescent="0.25">
      <c r="A338" s="34" t="s">
        <v>1085</v>
      </c>
      <c r="B338" s="34" t="s">
        <v>1086</v>
      </c>
      <c r="C338" s="34" t="s">
        <v>1026</v>
      </c>
    </row>
    <row r="339" spans="1:3" x14ac:dyDescent="0.25">
      <c r="A339" s="34" t="s">
        <v>3799</v>
      </c>
      <c r="B339" s="34" t="s">
        <v>3800</v>
      </c>
      <c r="C339" s="34" t="s">
        <v>1025</v>
      </c>
    </row>
    <row r="340" spans="1:3" x14ac:dyDescent="0.25">
      <c r="A340" s="34" t="s">
        <v>2623</v>
      </c>
      <c r="B340" s="34" t="s">
        <v>2624</v>
      </c>
      <c r="C340" s="34" t="s">
        <v>1025</v>
      </c>
    </row>
    <row r="341" spans="1:3" x14ac:dyDescent="0.25">
      <c r="A341" s="34" t="s">
        <v>773</v>
      </c>
      <c r="B341" s="34" t="s">
        <v>2556</v>
      </c>
      <c r="C341" s="34" t="s">
        <v>1026</v>
      </c>
    </row>
    <row r="342" spans="1:3" x14ac:dyDescent="0.25">
      <c r="A342" s="34" t="s">
        <v>351</v>
      </c>
      <c r="B342" s="34" t="s">
        <v>4858</v>
      </c>
      <c r="C342" s="34" t="s">
        <v>1026</v>
      </c>
    </row>
    <row r="343" spans="1:3" x14ac:dyDescent="0.25">
      <c r="A343" s="34" t="s">
        <v>731</v>
      </c>
      <c r="B343" s="34" t="s">
        <v>2121</v>
      </c>
      <c r="C343" s="34" t="s">
        <v>1026</v>
      </c>
    </row>
    <row r="344" spans="1:3" x14ac:dyDescent="0.25">
      <c r="A344" s="34" t="s">
        <v>3289</v>
      </c>
      <c r="B344" s="34" t="s">
        <v>3290</v>
      </c>
      <c r="C344" s="34" t="s">
        <v>1025</v>
      </c>
    </row>
    <row r="345" spans="1:3" x14ac:dyDescent="0.25">
      <c r="A345" s="34" t="s">
        <v>4053</v>
      </c>
      <c r="B345" s="34" t="s">
        <v>4054</v>
      </c>
      <c r="C345" s="34" t="s">
        <v>1025</v>
      </c>
    </row>
    <row r="346" spans="1:3" x14ac:dyDescent="0.25">
      <c r="A346" s="34" t="s">
        <v>811</v>
      </c>
      <c r="B346" s="34" t="s">
        <v>2187</v>
      </c>
      <c r="C346" s="34" t="s">
        <v>1026</v>
      </c>
    </row>
    <row r="347" spans="1:3" x14ac:dyDescent="0.25">
      <c r="A347" s="34" t="s">
        <v>4742</v>
      </c>
      <c r="B347" s="34" t="s">
        <v>4743</v>
      </c>
      <c r="C347" s="34" t="s">
        <v>1025</v>
      </c>
    </row>
    <row r="348" spans="1:3" x14ac:dyDescent="0.25">
      <c r="A348" s="34" t="s">
        <v>676</v>
      </c>
      <c r="B348" s="34" t="s">
        <v>3909</v>
      </c>
      <c r="C348" s="34" t="s">
        <v>1026</v>
      </c>
    </row>
    <row r="349" spans="1:3" x14ac:dyDescent="0.25">
      <c r="A349" s="34" t="s">
        <v>2815</v>
      </c>
      <c r="B349" s="34" t="s">
        <v>2816</v>
      </c>
      <c r="C349" s="34" t="s">
        <v>1025</v>
      </c>
    </row>
    <row r="350" spans="1:3" x14ac:dyDescent="0.25">
      <c r="A350" s="34" t="s">
        <v>2986</v>
      </c>
      <c r="B350" s="34" t="s">
        <v>2987</v>
      </c>
      <c r="C350" s="34" t="s">
        <v>1025</v>
      </c>
    </row>
    <row r="351" spans="1:3" x14ac:dyDescent="0.25">
      <c r="A351" s="34" t="s">
        <v>3267</v>
      </c>
      <c r="B351" s="34" t="s">
        <v>3268</v>
      </c>
      <c r="C351" s="34" t="s">
        <v>1025</v>
      </c>
    </row>
    <row r="352" spans="1:3" x14ac:dyDescent="0.25">
      <c r="A352" s="34" t="s">
        <v>1283</v>
      </c>
      <c r="B352" s="34" t="s">
        <v>1284</v>
      </c>
      <c r="C352" s="34" t="s">
        <v>1025</v>
      </c>
    </row>
    <row r="353" spans="1:3" x14ac:dyDescent="0.25">
      <c r="A353" s="34" t="s">
        <v>3669</v>
      </c>
      <c r="B353" s="34" t="s">
        <v>3670</v>
      </c>
      <c r="C353" s="34" t="s">
        <v>1025</v>
      </c>
    </row>
    <row r="354" spans="1:3" x14ac:dyDescent="0.25">
      <c r="A354" s="34" t="s">
        <v>2279</v>
      </c>
      <c r="B354" s="34" t="s">
        <v>2280</v>
      </c>
      <c r="C354" s="34" t="s">
        <v>1025</v>
      </c>
    </row>
    <row r="355" spans="1:3" x14ac:dyDescent="0.25">
      <c r="A355" s="34" t="s">
        <v>2279</v>
      </c>
      <c r="B355" s="34" t="s">
        <v>3908</v>
      </c>
      <c r="C355" s="34" t="s">
        <v>1025</v>
      </c>
    </row>
    <row r="356" spans="1:3" x14ac:dyDescent="0.25">
      <c r="A356" s="34" t="s">
        <v>3172</v>
      </c>
      <c r="B356" s="34" t="s">
        <v>3173</v>
      </c>
      <c r="C356" s="34" t="s">
        <v>1025</v>
      </c>
    </row>
    <row r="357" spans="1:3" x14ac:dyDescent="0.25">
      <c r="A357" s="34" t="s">
        <v>4706</v>
      </c>
      <c r="B357" s="34" t="s">
        <v>4707</v>
      </c>
      <c r="C357" s="34" t="s">
        <v>1025</v>
      </c>
    </row>
    <row r="358" spans="1:3" x14ac:dyDescent="0.25">
      <c r="A358" s="34" t="s">
        <v>3023</v>
      </c>
      <c r="B358" s="34" t="s">
        <v>3024</v>
      </c>
      <c r="C358" s="34" t="s">
        <v>1025</v>
      </c>
    </row>
    <row r="359" spans="1:3" x14ac:dyDescent="0.25">
      <c r="A359" s="34" t="s">
        <v>1156</v>
      </c>
      <c r="B359" s="34" t="s">
        <v>1157</v>
      </c>
      <c r="C359" s="34" t="s">
        <v>1025</v>
      </c>
    </row>
    <row r="360" spans="1:3" x14ac:dyDescent="0.25">
      <c r="A360" s="34" t="s">
        <v>425</v>
      </c>
      <c r="B360" s="34" t="s">
        <v>3169</v>
      </c>
      <c r="C360" s="34" t="s">
        <v>1026</v>
      </c>
    </row>
    <row r="361" spans="1:3" x14ac:dyDescent="0.25">
      <c r="A361" s="34" t="s">
        <v>427</v>
      </c>
      <c r="B361" s="34" t="s">
        <v>3212</v>
      </c>
      <c r="C361" s="34" t="s">
        <v>1026</v>
      </c>
    </row>
    <row r="362" spans="1:3" x14ac:dyDescent="0.25">
      <c r="A362" s="34" t="s">
        <v>2579</v>
      </c>
      <c r="B362" s="34" t="s">
        <v>2580</v>
      </c>
      <c r="C362" s="34" t="s">
        <v>1025</v>
      </c>
    </row>
    <row r="363" spans="1:3" x14ac:dyDescent="0.25">
      <c r="A363" s="34" t="s">
        <v>458</v>
      </c>
      <c r="B363" s="34" t="s">
        <v>1715</v>
      </c>
      <c r="C363" s="34" t="s">
        <v>1026</v>
      </c>
    </row>
    <row r="364" spans="1:3" x14ac:dyDescent="0.25">
      <c r="A364" s="34" t="s">
        <v>4955</v>
      </c>
      <c r="B364" s="34" t="s">
        <v>4956</v>
      </c>
      <c r="C364" s="34" t="s">
        <v>1026</v>
      </c>
    </row>
    <row r="365" spans="1:3" x14ac:dyDescent="0.25">
      <c r="A365" s="34" t="s">
        <v>4953</v>
      </c>
      <c r="B365" s="34" t="s">
        <v>4954</v>
      </c>
      <c r="C365" s="34" t="s">
        <v>1025</v>
      </c>
    </row>
    <row r="366" spans="1:3" x14ac:dyDescent="0.25">
      <c r="A366" s="34" t="s">
        <v>1312</v>
      </c>
      <c r="B366" s="34" t="s">
        <v>1313</v>
      </c>
      <c r="C366" s="34" t="s">
        <v>1025</v>
      </c>
    </row>
    <row r="367" spans="1:3" x14ac:dyDescent="0.25">
      <c r="A367" s="34" t="s">
        <v>426</v>
      </c>
      <c r="B367" s="34" t="s">
        <v>3223</v>
      </c>
      <c r="C367" s="34" t="s">
        <v>1025</v>
      </c>
    </row>
    <row r="368" spans="1:3" x14ac:dyDescent="0.25">
      <c r="A368" s="34" t="s">
        <v>971</v>
      </c>
      <c r="B368" s="34" t="s">
        <v>2211</v>
      </c>
      <c r="C368" s="34" t="s">
        <v>1026</v>
      </c>
    </row>
    <row r="369" spans="1:3" x14ac:dyDescent="0.25">
      <c r="A369" s="34" t="s">
        <v>672</v>
      </c>
      <c r="B369" s="34" t="s">
        <v>4704</v>
      </c>
      <c r="C369" s="34" t="s">
        <v>1026</v>
      </c>
    </row>
    <row r="370" spans="1:3" x14ac:dyDescent="0.25">
      <c r="A370" s="34" t="s">
        <v>639</v>
      </c>
      <c r="B370" s="34" t="s">
        <v>1937</v>
      </c>
      <c r="C370" s="34" t="s">
        <v>1025</v>
      </c>
    </row>
    <row r="371" spans="1:3" x14ac:dyDescent="0.25">
      <c r="A371" s="34" t="s">
        <v>640</v>
      </c>
      <c r="B371" s="34" t="s">
        <v>1938</v>
      </c>
      <c r="C371" s="34" t="s">
        <v>1025</v>
      </c>
    </row>
    <row r="372" spans="1:3" x14ac:dyDescent="0.25">
      <c r="A372" s="34" t="s">
        <v>638</v>
      </c>
      <c r="B372" s="34" t="s">
        <v>1936</v>
      </c>
      <c r="C372" s="34" t="s">
        <v>1025</v>
      </c>
    </row>
    <row r="373" spans="1:3" x14ac:dyDescent="0.25">
      <c r="A373" s="34" t="s">
        <v>434</v>
      </c>
      <c r="B373" s="34" t="s">
        <v>1495</v>
      </c>
      <c r="C373" s="34" t="s">
        <v>1026</v>
      </c>
    </row>
    <row r="374" spans="1:3" x14ac:dyDescent="0.25">
      <c r="A374" s="34" t="s">
        <v>850</v>
      </c>
      <c r="B374" s="34" t="s">
        <v>2018</v>
      </c>
      <c r="C374" s="34" t="s">
        <v>1026</v>
      </c>
    </row>
    <row r="375" spans="1:3" x14ac:dyDescent="0.25">
      <c r="A375" s="34" t="s">
        <v>671</v>
      </c>
      <c r="B375" s="34" t="s">
        <v>3904</v>
      </c>
      <c r="C375" s="34" t="s">
        <v>1026</v>
      </c>
    </row>
    <row r="376" spans="1:3" x14ac:dyDescent="0.25">
      <c r="A376" s="34" t="s">
        <v>488</v>
      </c>
      <c r="B376" s="34" t="s">
        <v>1780</v>
      </c>
      <c r="C376" s="34" t="s">
        <v>1026</v>
      </c>
    </row>
    <row r="377" spans="1:3" x14ac:dyDescent="0.25">
      <c r="A377" s="34" t="s">
        <v>3605</v>
      </c>
      <c r="B377" s="34" t="s">
        <v>3606</v>
      </c>
      <c r="C377" s="34" t="s">
        <v>1025</v>
      </c>
    </row>
    <row r="378" spans="1:3" x14ac:dyDescent="0.25">
      <c r="A378" s="34" t="s">
        <v>4462</v>
      </c>
      <c r="B378" s="34" t="s">
        <v>4463</v>
      </c>
      <c r="C378" s="34" t="s">
        <v>1025</v>
      </c>
    </row>
    <row r="379" spans="1:3" x14ac:dyDescent="0.25">
      <c r="A379" s="34" t="s">
        <v>4290</v>
      </c>
      <c r="B379" s="34" t="s">
        <v>4291</v>
      </c>
      <c r="C379" s="34" t="s">
        <v>1025</v>
      </c>
    </row>
    <row r="380" spans="1:3" x14ac:dyDescent="0.25">
      <c r="A380" s="34" t="s">
        <v>3662</v>
      </c>
      <c r="B380" s="34" t="s">
        <v>3663</v>
      </c>
      <c r="C380" s="34" t="s">
        <v>1025</v>
      </c>
    </row>
    <row r="381" spans="1:3" x14ac:dyDescent="0.25">
      <c r="A381" s="34" t="s">
        <v>4292</v>
      </c>
      <c r="B381" s="34" t="s">
        <v>4293</v>
      </c>
      <c r="C381" s="34" t="s">
        <v>1025</v>
      </c>
    </row>
    <row r="382" spans="1:3" x14ac:dyDescent="0.25">
      <c r="A382" s="34" t="s">
        <v>4294</v>
      </c>
      <c r="B382" s="34" t="s">
        <v>4295</v>
      </c>
      <c r="C382" s="34" t="s">
        <v>1025</v>
      </c>
    </row>
    <row r="383" spans="1:3" x14ac:dyDescent="0.25">
      <c r="A383" s="34" t="s">
        <v>4296</v>
      </c>
      <c r="B383" s="34" t="s">
        <v>4297</v>
      </c>
      <c r="C383" s="34" t="s">
        <v>1025</v>
      </c>
    </row>
    <row r="384" spans="1:3" x14ac:dyDescent="0.25">
      <c r="A384" s="34" t="s">
        <v>4298</v>
      </c>
      <c r="B384" s="34" t="s">
        <v>4299</v>
      </c>
      <c r="C384" s="34" t="s">
        <v>1025</v>
      </c>
    </row>
    <row r="385" spans="1:3" x14ac:dyDescent="0.25">
      <c r="A385" s="34" t="s">
        <v>4181</v>
      </c>
      <c r="B385" s="34" t="s">
        <v>4182</v>
      </c>
      <c r="C385" s="34" t="s">
        <v>1025</v>
      </c>
    </row>
    <row r="386" spans="1:3" x14ac:dyDescent="0.25">
      <c r="A386" s="34" t="s">
        <v>4181</v>
      </c>
      <c r="B386" s="34" t="s">
        <v>4214</v>
      </c>
      <c r="C386" s="34" t="s">
        <v>1025</v>
      </c>
    </row>
    <row r="387" spans="1:3" x14ac:dyDescent="0.25">
      <c r="A387" s="34" t="s">
        <v>4242</v>
      </c>
      <c r="B387" s="34" t="s">
        <v>4243</v>
      </c>
      <c r="C387" s="34" t="s">
        <v>1025</v>
      </c>
    </row>
    <row r="388" spans="1:3" x14ac:dyDescent="0.25">
      <c r="A388" s="34" t="s">
        <v>4542</v>
      </c>
      <c r="B388" s="34" t="s">
        <v>4543</v>
      </c>
      <c r="C388" s="34" t="s">
        <v>1025</v>
      </c>
    </row>
    <row r="389" spans="1:3" x14ac:dyDescent="0.25">
      <c r="A389" s="34" t="s">
        <v>4691</v>
      </c>
      <c r="B389" s="34" t="s">
        <v>4692</v>
      </c>
      <c r="C389" s="34" t="s">
        <v>1025</v>
      </c>
    </row>
    <row r="390" spans="1:3" x14ac:dyDescent="0.25">
      <c r="A390" s="34" t="s">
        <v>54</v>
      </c>
      <c r="B390" s="34" t="s">
        <v>4149</v>
      </c>
      <c r="C390" s="34" t="s">
        <v>1026</v>
      </c>
    </row>
    <row r="391" spans="1:3" x14ac:dyDescent="0.25">
      <c r="A391" s="34" t="s">
        <v>2316</v>
      </c>
      <c r="B391" s="34" t="s">
        <v>2317</v>
      </c>
      <c r="C391" s="34" t="s">
        <v>1025</v>
      </c>
    </row>
    <row r="392" spans="1:3" x14ac:dyDescent="0.25">
      <c r="A392" s="34" t="s">
        <v>67</v>
      </c>
      <c r="B392" s="34" t="s">
        <v>1281</v>
      </c>
      <c r="C392" s="34" t="s">
        <v>1026</v>
      </c>
    </row>
    <row r="393" spans="1:3" x14ac:dyDescent="0.25">
      <c r="A393" s="34" t="s">
        <v>70</v>
      </c>
      <c r="B393" s="34" t="s">
        <v>3875</v>
      </c>
      <c r="C393" s="34" t="s">
        <v>1026</v>
      </c>
    </row>
    <row r="394" spans="1:3" x14ac:dyDescent="0.25">
      <c r="A394" s="34" t="s">
        <v>680</v>
      </c>
      <c r="B394" s="34" t="s">
        <v>1350</v>
      </c>
      <c r="C394" s="34" t="s">
        <v>1025</v>
      </c>
    </row>
    <row r="395" spans="1:3" x14ac:dyDescent="0.25">
      <c r="A395" s="34" t="s">
        <v>680</v>
      </c>
      <c r="B395" s="34" t="s">
        <v>2036</v>
      </c>
      <c r="C395" s="34" t="s">
        <v>1025</v>
      </c>
    </row>
    <row r="396" spans="1:3" x14ac:dyDescent="0.25">
      <c r="A396" s="34" t="s">
        <v>680</v>
      </c>
      <c r="B396" s="34" t="s">
        <v>4769</v>
      </c>
      <c r="C396" s="34" t="s">
        <v>1026</v>
      </c>
    </row>
    <row r="397" spans="1:3" x14ac:dyDescent="0.25">
      <c r="A397" s="34" t="s">
        <v>3880</v>
      </c>
      <c r="B397" s="34" t="s">
        <v>3881</v>
      </c>
      <c r="C397" s="34" t="s">
        <v>1026</v>
      </c>
    </row>
    <row r="398" spans="1:3" x14ac:dyDescent="0.25">
      <c r="A398" s="34" t="s">
        <v>899</v>
      </c>
      <c r="B398" s="34" t="s">
        <v>2047</v>
      </c>
      <c r="C398" s="34" t="s">
        <v>1026</v>
      </c>
    </row>
    <row r="399" spans="1:3" x14ac:dyDescent="0.25">
      <c r="A399" s="34" t="s">
        <v>517</v>
      </c>
      <c r="B399" s="34" t="s">
        <v>1860</v>
      </c>
      <c r="C399" s="34" t="s">
        <v>1026</v>
      </c>
    </row>
    <row r="400" spans="1:3" x14ac:dyDescent="0.25">
      <c r="A400" s="34" t="s">
        <v>590</v>
      </c>
      <c r="B400" s="34" t="s">
        <v>1876</v>
      </c>
      <c r="C400" s="34" t="s">
        <v>1025</v>
      </c>
    </row>
    <row r="401" spans="1:3" x14ac:dyDescent="0.25">
      <c r="A401" s="34" t="s">
        <v>305</v>
      </c>
      <c r="B401" s="34" t="s">
        <v>2254</v>
      </c>
      <c r="C401" s="34" t="s">
        <v>1026</v>
      </c>
    </row>
    <row r="402" spans="1:3" x14ac:dyDescent="0.25">
      <c r="A402" s="34" t="s">
        <v>507</v>
      </c>
      <c r="B402" s="34" t="s">
        <v>1840</v>
      </c>
      <c r="C402" s="34" t="s">
        <v>1026</v>
      </c>
    </row>
    <row r="403" spans="1:3" x14ac:dyDescent="0.25">
      <c r="A403" s="34" t="s">
        <v>87</v>
      </c>
      <c r="B403" s="34" t="s">
        <v>1316</v>
      </c>
      <c r="C403" s="34" t="s">
        <v>1026</v>
      </c>
    </row>
    <row r="404" spans="1:3" x14ac:dyDescent="0.25">
      <c r="A404" s="34" t="s">
        <v>4300</v>
      </c>
      <c r="B404" s="34" t="s">
        <v>4301</v>
      </c>
      <c r="C404" s="34" t="s">
        <v>1025</v>
      </c>
    </row>
    <row r="405" spans="1:3" x14ac:dyDescent="0.25">
      <c r="A405" s="34" t="s">
        <v>1777</v>
      </c>
      <c r="B405" s="34" t="s">
        <v>1778</v>
      </c>
      <c r="C405" s="34" t="s">
        <v>1025</v>
      </c>
    </row>
    <row r="406" spans="1:3" x14ac:dyDescent="0.25">
      <c r="A406" s="34" t="s">
        <v>2607</v>
      </c>
      <c r="B406" s="34" t="s">
        <v>2608</v>
      </c>
      <c r="C406" s="34" t="s">
        <v>1025</v>
      </c>
    </row>
    <row r="407" spans="1:3" x14ac:dyDescent="0.25">
      <c r="A407" s="34" t="s">
        <v>3644</v>
      </c>
      <c r="B407" s="34" t="s">
        <v>3645</v>
      </c>
      <c r="C407" s="34" t="s">
        <v>1026</v>
      </c>
    </row>
    <row r="408" spans="1:3" x14ac:dyDescent="0.25">
      <c r="A408" s="34" t="s">
        <v>1042</v>
      </c>
      <c r="B408" s="34" t="s">
        <v>1043</v>
      </c>
      <c r="C408" s="34" t="s">
        <v>1026</v>
      </c>
    </row>
    <row r="409" spans="1:3" x14ac:dyDescent="0.25">
      <c r="A409" s="34" t="s">
        <v>509</v>
      </c>
      <c r="B409" s="34" t="s">
        <v>1848</v>
      </c>
      <c r="C409" s="34" t="s">
        <v>1025</v>
      </c>
    </row>
    <row r="410" spans="1:3" x14ac:dyDescent="0.25">
      <c r="A410" s="34" t="s">
        <v>80</v>
      </c>
      <c r="B410" s="34" t="s">
        <v>2977</v>
      </c>
      <c r="C410" s="34" t="s">
        <v>1025</v>
      </c>
    </row>
    <row r="411" spans="1:3" x14ac:dyDescent="0.25">
      <c r="A411" s="34" t="s">
        <v>886</v>
      </c>
      <c r="B411" s="34" t="s">
        <v>4811</v>
      </c>
      <c r="C411" s="34" t="s">
        <v>1026</v>
      </c>
    </row>
    <row r="412" spans="1:3" x14ac:dyDescent="0.25">
      <c r="A412" s="34" t="s">
        <v>2300</v>
      </c>
      <c r="B412" s="34" t="s">
        <v>2301</v>
      </c>
      <c r="C412" s="34" t="s">
        <v>1025</v>
      </c>
    </row>
    <row r="413" spans="1:3" x14ac:dyDescent="0.25">
      <c r="A413" s="34" t="s">
        <v>2318</v>
      </c>
      <c r="B413" s="34" t="s">
        <v>2319</v>
      </c>
      <c r="C413" s="34" t="s">
        <v>1025</v>
      </c>
    </row>
    <row r="414" spans="1:3" x14ac:dyDescent="0.25">
      <c r="A414" s="34" t="s">
        <v>230</v>
      </c>
      <c r="B414" s="34" t="s">
        <v>1438</v>
      </c>
      <c r="C414" s="34" t="s">
        <v>1026</v>
      </c>
    </row>
    <row r="415" spans="1:3" x14ac:dyDescent="0.25">
      <c r="A415" s="34" t="s">
        <v>246</v>
      </c>
      <c r="B415" s="34" t="s">
        <v>1461</v>
      </c>
      <c r="C415" s="34" t="s">
        <v>1026</v>
      </c>
    </row>
    <row r="416" spans="1:3" x14ac:dyDescent="0.25">
      <c r="A416" s="34" t="s">
        <v>293</v>
      </c>
      <c r="B416" s="34" t="s">
        <v>4868</v>
      </c>
      <c r="C416" s="34" t="s">
        <v>1026</v>
      </c>
    </row>
    <row r="417" spans="1:3" x14ac:dyDescent="0.25">
      <c r="A417" s="34" t="s">
        <v>745</v>
      </c>
      <c r="B417" s="34" t="s">
        <v>2520</v>
      </c>
      <c r="C417" s="34" t="s">
        <v>1026</v>
      </c>
    </row>
    <row r="418" spans="1:3" x14ac:dyDescent="0.25">
      <c r="A418" s="34" t="s">
        <v>247</v>
      </c>
      <c r="B418" s="34" t="s">
        <v>1470</v>
      </c>
      <c r="C418" s="34" t="s">
        <v>1026</v>
      </c>
    </row>
    <row r="419" spans="1:3" x14ac:dyDescent="0.25">
      <c r="A419" s="34" t="s">
        <v>4208</v>
      </c>
      <c r="B419" s="34" t="s">
        <v>4209</v>
      </c>
      <c r="C419" s="34" t="s">
        <v>1025</v>
      </c>
    </row>
    <row r="420" spans="1:3" x14ac:dyDescent="0.25">
      <c r="A420" s="34" t="s">
        <v>1921</v>
      </c>
      <c r="B420" s="34" t="s">
        <v>1922</v>
      </c>
      <c r="C420" s="34" t="s">
        <v>1026</v>
      </c>
    </row>
    <row r="421" spans="1:3" x14ac:dyDescent="0.25">
      <c r="A421" s="34" t="s">
        <v>1610</v>
      </c>
      <c r="B421" s="34" t="s">
        <v>1611</v>
      </c>
      <c r="C421" s="34" t="s">
        <v>1025</v>
      </c>
    </row>
    <row r="422" spans="1:3" x14ac:dyDescent="0.25">
      <c r="A422" s="34" t="s">
        <v>4529</v>
      </c>
      <c r="B422" s="34" t="s">
        <v>4530</v>
      </c>
      <c r="C422" s="34" t="s">
        <v>1026</v>
      </c>
    </row>
    <row r="423" spans="1:3" x14ac:dyDescent="0.25">
      <c r="A423" s="34" t="s">
        <v>4436</v>
      </c>
      <c r="B423" s="34" t="s">
        <v>4437</v>
      </c>
      <c r="C423" s="34" t="s">
        <v>1025</v>
      </c>
    </row>
    <row r="424" spans="1:3" x14ac:dyDescent="0.25">
      <c r="A424" s="34" t="s">
        <v>1929</v>
      </c>
      <c r="B424" s="34" t="s">
        <v>1930</v>
      </c>
      <c r="C424" s="34" t="s">
        <v>1025</v>
      </c>
    </row>
    <row r="425" spans="1:3" x14ac:dyDescent="0.25">
      <c r="A425" s="34" t="s">
        <v>616</v>
      </c>
      <c r="B425" s="34" t="s">
        <v>1896</v>
      </c>
      <c r="C425" s="34" t="s">
        <v>1025</v>
      </c>
    </row>
    <row r="426" spans="1:3" x14ac:dyDescent="0.25">
      <c r="A426" s="34" t="s">
        <v>466</v>
      </c>
      <c r="B426" s="34" t="s">
        <v>3666</v>
      </c>
      <c r="C426" s="34" t="s">
        <v>1026</v>
      </c>
    </row>
    <row r="427" spans="1:3" x14ac:dyDescent="0.25">
      <c r="A427" s="34" t="s">
        <v>4941</v>
      </c>
      <c r="B427" s="34" t="s">
        <v>4942</v>
      </c>
      <c r="C427" s="34" t="s">
        <v>1026</v>
      </c>
    </row>
    <row r="428" spans="1:3" x14ac:dyDescent="0.25">
      <c r="A428" s="34" t="s">
        <v>241</v>
      </c>
      <c r="B428" s="34" t="s">
        <v>4751</v>
      </c>
      <c r="C428" s="34" t="s">
        <v>1026</v>
      </c>
    </row>
    <row r="429" spans="1:3" x14ac:dyDescent="0.25">
      <c r="A429" s="34" t="s">
        <v>1654</v>
      </c>
      <c r="B429" s="34" t="s">
        <v>1655</v>
      </c>
      <c r="C429" s="34" t="s">
        <v>1025</v>
      </c>
    </row>
    <row r="430" spans="1:3" x14ac:dyDescent="0.25">
      <c r="A430" s="34" t="s">
        <v>3155</v>
      </c>
      <c r="B430" s="34" t="s">
        <v>3156</v>
      </c>
      <c r="C430" s="34" t="s">
        <v>1025</v>
      </c>
    </row>
    <row r="431" spans="1:3" x14ac:dyDescent="0.25">
      <c r="A431" s="34" t="s">
        <v>3882</v>
      </c>
      <c r="B431" s="34" t="s">
        <v>3883</v>
      </c>
      <c r="C431" s="34" t="s">
        <v>1026</v>
      </c>
    </row>
    <row r="432" spans="1:3" x14ac:dyDescent="0.25">
      <c r="A432" s="34" t="s">
        <v>668</v>
      </c>
      <c r="B432" s="34" t="s">
        <v>3627</v>
      </c>
      <c r="C432" s="34" t="s">
        <v>1026</v>
      </c>
    </row>
    <row r="433" spans="1:3" x14ac:dyDescent="0.25">
      <c r="A433" s="34" t="s">
        <v>3500</v>
      </c>
      <c r="B433" s="34" t="s">
        <v>3501</v>
      </c>
      <c r="C433" s="34" t="s">
        <v>1025</v>
      </c>
    </row>
    <row r="434" spans="1:3" x14ac:dyDescent="0.25">
      <c r="A434" s="34" t="s">
        <v>943</v>
      </c>
      <c r="B434" s="34" t="s">
        <v>4808</v>
      </c>
      <c r="C434" s="34" t="s">
        <v>1026</v>
      </c>
    </row>
    <row r="435" spans="1:3" x14ac:dyDescent="0.25">
      <c r="A435" s="34" t="s">
        <v>1905</v>
      </c>
      <c r="B435" s="34" t="s">
        <v>1906</v>
      </c>
      <c r="C435" s="34" t="s">
        <v>1025</v>
      </c>
    </row>
    <row r="436" spans="1:3" x14ac:dyDescent="0.25">
      <c r="A436" s="34" t="s">
        <v>606</v>
      </c>
      <c r="B436" s="34" t="s">
        <v>3983</v>
      </c>
      <c r="C436" s="34" t="s">
        <v>1026</v>
      </c>
    </row>
    <row r="437" spans="1:3" x14ac:dyDescent="0.25">
      <c r="A437" s="34" t="s">
        <v>464</v>
      </c>
      <c r="B437" s="34" t="s">
        <v>1436</v>
      </c>
      <c r="C437" s="34" t="s">
        <v>1026</v>
      </c>
    </row>
    <row r="438" spans="1:3" x14ac:dyDescent="0.25">
      <c r="A438" s="34" t="s">
        <v>645</v>
      </c>
      <c r="B438" s="34" t="s">
        <v>3879</v>
      </c>
      <c r="C438" s="34" t="s">
        <v>1026</v>
      </c>
    </row>
    <row r="439" spans="1:3" x14ac:dyDescent="0.25">
      <c r="A439" s="34" t="s">
        <v>4051</v>
      </c>
      <c r="B439" s="34" t="s">
        <v>4052</v>
      </c>
      <c r="C439" s="34" t="s">
        <v>1025</v>
      </c>
    </row>
    <row r="440" spans="1:3" x14ac:dyDescent="0.25">
      <c r="A440" s="34" t="s">
        <v>1665</v>
      </c>
      <c r="B440" s="34" t="s">
        <v>1666</v>
      </c>
      <c r="C440" s="34" t="s">
        <v>1025</v>
      </c>
    </row>
    <row r="441" spans="1:3" x14ac:dyDescent="0.25">
      <c r="A441" s="34" t="s">
        <v>3269</v>
      </c>
      <c r="B441" s="34" t="s">
        <v>3270</v>
      </c>
      <c r="C441" s="34" t="s">
        <v>1025</v>
      </c>
    </row>
    <row r="442" spans="1:3" x14ac:dyDescent="0.25">
      <c r="A442" s="34" t="s">
        <v>3244</v>
      </c>
      <c r="B442" s="34" t="s">
        <v>3245</v>
      </c>
      <c r="C442" s="34" t="s">
        <v>1025</v>
      </c>
    </row>
    <row r="443" spans="1:3" x14ac:dyDescent="0.25">
      <c r="A443" s="34" t="s">
        <v>3242</v>
      </c>
      <c r="B443" s="34" t="s">
        <v>3243</v>
      </c>
      <c r="C443" s="34" t="s">
        <v>1025</v>
      </c>
    </row>
    <row r="444" spans="1:3" x14ac:dyDescent="0.25">
      <c r="A444" s="34" t="s">
        <v>3869</v>
      </c>
      <c r="B444" s="34" t="s">
        <v>3870</v>
      </c>
      <c r="C444" s="34" t="s">
        <v>1025</v>
      </c>
    </row>
    <row r="445" spans="1:3" x14ac:dyDescent="0.25">
      <c r="A445" s="34" t="s">
        <v>3910</v>
      </c>
      <c r="B445" s="34" t="s">
        <v>3911</v>
      </c>
      <c r="C445" s="34" t="s">
        <v>1025</v>
      </c>
    </row>
    <row r="446" spans="1:3" x14ac:dyDescent="0.25">
      <c r="A446" s="34" t="s">
        <v>91</v>
      </c>
      <c r="B446" s="34" t="s">
        <v>1321</v>
      </c>
      <c r="C446" s="34" t="s">
        <v>1026</v>
      </c>
    </row>
    <row r="447" spans="1:3" x14ac:dyDescent="0.25">
      <c r="A447" s="34" t="s">
        <v>772</v>
      </c>
      <c r="B447" s="34" t="s">
        <v>2555</v>
      </c>
      <c r="C447" s="34" t="s">
        <v>1026</v>
      </c>
    </row>
    <row r="448" spans="1:3" x14ac:dyDescent="0.25">
      <c r="A448" s="34" t="s">
        <v>3852</v>
      </c>
      <c r="B448" s="34" t="s">
        <v>3853</v>
      </c>
      <c r="C448" s="34" t="s">
        <v>1025</v>
      </c>
    </row>
    <row r="449" spans="1:3" x14ac:dyDescent="0.25">
      <c r="A449" s="34" t="s">
        <v>3815</v>
      </c>
      <c r="B449" s="34" t="s">
        <v>3816</v>
      </c>
      <c r="C449" s="34" t="s">
        <v>1025</v>
      </c>
    </row>
    <row r="450" spans="1:3" x14ac:dyDescent="0.25">
      <c r="A450" s="34" t="s">
        <v>3712</v>
      </c>
      <c r="B450" s="34" t="s">
        <v>3713</v>
      </c>
      <c r="C450" s="34" t="s">
        <v>1025</v>
      </c>
    </row>
    <row r="451" spans="1:3" x14ac:dyDescent="0.25">
      <c r="A451" s="34" t="s">
        <v>3712</v>
      </c>
      <c r="B451" s="34" t="s">
        <v>3771</v>
      </c>
      <c r="C451" s="34" t="s">
        <v>1025</v>
      </c>
    </row>
    <row r="452" spans="1:3" x14ac:dyDescent="0.25">
      <c r="A452" s="34" t="s">
        <v>4004</v>
      </c>
      <c r="B452" s="34" t="s">
        <v>4005</v>
      </c>
      <c r="C452" s="34" t="s">
        <v>1025</v>
      </c>
    </row>
    <row r="453" spans="1:3" x14ac:dyDescent="0.25">
      <c r="A453" s="34" t="s">
        <v>4004</v>
      </c>
      <c r="B453" s="34" t="s">
        <v>4118</v>
      </c>
      <c r="C453" s="34" t="s">
        <v>1025</v>
      </c>
    </row>
    <row r="454" spans="1:3" x14ac:dyDescent="0.25">
      <c r="A454" s="34" t="s">
        <v>1468</v>
      </c>
      <c r="B454" s="34" t="s">
        <v>1469</v>
      </c>
      <c r="C454" s="34" t="s">
        <v>1025</v>
      </c>
    </row>
    <row r="455" spans="1:3" x14ac:dyDescent="0.25">
      <c r="A455" s="34" t="s">
        <v>1464</v>
      </c>
      <c r="B455" s="34" t="s">
        <v>1465</v>
      </c>
      <c r="C455" s="34" t="s">
        <v>1025</v>
      </c>
    </row>
    <row r="456" spans="1:3" x14ac:dyDescent="0.25">
      <c r="A456" s="34" t="s">
        <v>1369</v>
      </c>
      <c r="B456" s="34" t="s">
        <v>1370</v>
      </c>
      <c r="C456" s="34" t="s">
        <v>1025</v>
      </c>
    </row>
    <row r="457" spans="1:3" x14ac:dyDescent="0.25">
      <c r="A457" s="34" t="s">
        <v>134</v>
      </c>
      <c r="B457" s="34" t="s">
        <v>1372</v>
      </c>
      <c r="C457" s="34" t="s">
        <v>1026</v>
      </c>
    </row>
    <row r="458" spans="1:3" x14ac:dyDescent="0.25">
      <c r="A458" s="34" t="s">
        <v>1751</v>
      </c>
      <c r="B458" s="34" t="s">
        <v>1752</v>
      </c>
      <c r="C458" s="34" t="s">
        <v>1025</v>
      </c>
    </row>
    <row r="459" spans="1:3" x14ac:dyDescent="0.25">
      <c r="A459" s="34" t="s">
        <v>136</v>
      </c>
      <c r="B459" s="34" t="s">
        <v>1374</v>
      </c>
      <c r="C459" s="34" t="s">
        <v>1026</v>
      </c>
    </row>
    <row r="460" spans="1:3" x14ac:dyDescent="0.25">
      <c r="A460" s="34" t="s">
        <v>303</v>
      </c>
      <c r="B460" s="34" t="s">
        <v>3032</v>
      </c>
      <c r="C460" s="34" t="s">
        <v>1026</v>
      </c>
    </row>
    <row r="461" spans="1:3" x14ac:dyDescent="0.25">
      <c r="A461" s="34" t="s">
        <v>698</v>
      </c>
      <c r="B461" s="34" t="s">
        <v>2069</v>
      </c>
      <c r="C461" s="34" t="s">
        <v>1026</v>
      </c>
    </row>
    <row r="462" spans="1:3" x14ac:dyDescent="0.25">
      <c r="A462" s="34" t="s">
        <v>2176</v>
      </c>
      <c r="B462" s="34" t="s">
        <v>2177</v>
      </c>
      <c r="C462" s="34" t="s">
        <v>1025</v>
      </c>
    </row>
    <row r="463" spans="1:3" x14ac:dyDescent="0.25">
      <c r="A463" s="34" t="s">
        <v>848</v>
      </c>
      <c r="B463" s="34" t="s">
        <v>4736</v>
      </c>
      <c r="C463" s="34" t="s">
        <v>1026</v>
      </c>
    </row>
    <row r="464" spans="1:3" x14ac:dyDescent="0.25">
      <c r="A464" s="34" t="s">
        <v>2215</v>
      </c>
      <c r="B464" s="34" t="s">
        <v>2216</v>
      </c>
      <c r="C464" s="34" t="s">
        <v>1025</v>
      </c>
    </row>
    <row r="465" spans="1:3" x14ac:dyDescent="0.25">
      <c r="A465" s="34" t="s">
        <v>3074</v>
      </c>
      <c r="B465" s="34" t="s">
        <v>3075</v>
      </c>
      <c r="C465" s="34" t="s">
        <v>1025</v>
      </c>
    </row>
    <row r="466" spans="1:3" x14ac:dyDescent="0.25">
      <c r="A466" s="34" t="s">
        <v>2107</v>
      </c>
      <c r="B466" s="34" t="s">
        <v>2108</v>
      </c>
      <c r="C466" s="34" t="s">
        <v>1025</v>
      </c>
    </row>
    <row r="467" spans="1:3" x14ac:dyDescent="0.25">
      <c r="A467" s="34" t="s">
        <v>3127</v>
      </c>
      <c r="B467" s="34" t="s">
        <v>3128</v>
      </c>
      <c r="C467" s="34" t="s">
        <v>1025</v>
      </c>
    </row>
    <row r="468" spans="1:3" x14ac:dyDescent="0.25">
      <c r="A468" s="34" t="s">
        <v>4080</v>
      </c>
      <c r="B468" s="34" t="s">
        <v>4081</v>
      </c>
      <c r="C468" s="34" t="s">
        <v>1025</v>
      </c>
    </row>
    <row r="469" spans="1:3" x14ac:dyDescent="0.25">
      <c r="A469" s="34" t="s">
        <v>2127</v>
      </c>
      <c r="B469" s="34" t="s">
        <v>2128</v>
      </c>
      <c r="C469" s="34" t="s">
        <v>1026</v>
      </c>
    </row>
    <row r="470" spans="1:3" x14ac:dyDescent="0.25">
      <c r="A470" s="34" t="s">
        <v>165</v>
      </c>
      <c r="B470" s="34" t="s">
        <v>2562</v>
      </c>
      <c r="C470" s="34" t="s">
        <v>1026</v>
      </c>
    </row>
    <row r="471" spans="1:3" x14ac:dyDescent="0.25">
      <c r="A471" s="34" t="s">
        <v>1390</v>
      </c>
      <c r="B471" s="34" t="s">
        <v>1391</v>
      </c>
      <c r="C471" s="34" t="s">
        <v>1026</v>
      </c>
    </row>
    <row r="472" spans="1:3" x14ac:dyDescent="0.25">
      <c r="A472" s="34" t="s">
        <v>907</v>
      </c>
      <c r="B472" s="34" t="s">
        <v>2488</v>
      </c>
      <c r="C472" s="34" t="s">
        <v>1026</v>
      </c>
    </row>
    <row r="473" spans="1:3" x14ac:dyDescent="0.25">
      <c r="A473" s="34" t="s">
        <v>858</v>
      </c>
      <c r="B473" s="34" t="s">
        <v>3609</v>
      </c>
      <c r="C473" s="34" t="s">
        <v>1026</v>
      </c>
    </row>
    <row r="474" spans="1:3" x14ac:dyDescent="0.25">
      <c r="A474" s="34" t="s">
        <v>4028</v>
      </c>
      <c r="B474" s="34" t="s">
        <v>4029</v>
      </c>
      <c r="C474" s="34" t="s">
        <v>1025</v>
      </c>
    </row>
    <row r="475" spans="1:3" x14ac:dyDescent="0.25">
      <c r="A475" s="34" t="s">
        <v>3667</v>
      </c>
      <c r="B475" s="34" t="s">
        <v>3668</v>
      </c>
      <c r="C475" s="34" t="s">
        <v>1025</v>
      </c>
    </row>
    <row r="476" spans="1:3" x14ac:dyDescent="0.25">
      <c r="A476" s="34" t="s">
        <v>4026</v>
      </c>
      <c r="B476" s="34" t="s">
        <v>4027</v>
      </c>
      <c r="C476" s="34" t="s">
        <v>1025</v>
      </c>
    </row>
    <row r="477" spans="1:3" x14ac:dyDescent="0.25">
      <c r="A477" s="34" t="s">
        <v>723</v>
      </c>
      <c r="B477" s="34" t="s">
        <v>2113</v>
      </c>
      <c r="C477" s="34" t="s">
        <v>1026</v>
      </c>
    </row>
    <row r="478" spans="1:3" x14ac:dyDescent="0.25">
      <c r="A478" s="34" t="s">
        <v>429</v>
      </c>
      <c r="B478" s="34" t="s">
        <v>2465</v>
      </c>
      <c r="C478" s="34" t="s">
        <v>1026</v>
      </c>
    </row>
    <row r="479" spans="1:3" x14ac:dyDescent="0.25">
      <c r="A479" s="34" t="s">
        <v>129</v>
      </c>
      <c r="B479" s="34" t="s">
        <v>4815</v>
      </c>
      <c r="C479" s="34" t="s">
        <v>1026</v>
      </c>
    </row>
    <row r="480" spans="1:3" x14ac:dyDescent="0.25">
      <c r="A480" s="34" t="s">
        <v>2503</v>
      </c>
      <c r="B480" s="34" t="s">
        <v>4510</v>
      </c>
      <c r="C480" s="34" t="s">
        <v>1025</v>
      </c>
    </row>
    <row r="481" spans="1:3" x14ac:dyDescent="0.25">
      <c r="A481" s="34" t="s">
        <v>2166</v>
      </c>
      <c r="B481" s="34" t="s">
        <v>2167</v>
      </c>
      <c r="C481" s="34" t="s">
        <v>1025</v>
      </c>
    </row>
    <row r="482" spans="1:3" x14ac:dyDescent="0.25">
      <c r="A482" s="34" t="s">
        <v>4496</v>
      </c>
      <c r="B482" s="34" t="s">
        <v>4497</v>
      </c>
      <c r="C482" s="34" t="s">
        <v>1025</v>
      </c>
    </row>
    <row r="483" spans="1:3" x14ac:dyDescent="0.25">
      <c r="A483" s="34" t="s">
        <v>257</v>
      </c>
      <c r="B483" s="34" t="s">
        <v>4802</v>
      </c>
      <c r="C483" s="34" t="s">
        <v>1026</v>
      </c>
    </row>
    <row r="484" spans="1:3" x14ac:dyDescent="0.25">
      <c r="A484" s="34" t="s">
        <v>292</v>
      </c>
      <c r="B484" s="34" t="s">
        <v>4878</v>
      </c>
      <c r="C484" s="34" t="s">
        <v>1026</v>
      </c>
    </row>
    <row r="485" spans="1:3" x14ac:dyDescent="0.25">
      <c r="A485" s="34" t="s">
        <v>3080</v>
      </c>
      <c r="B485" s="34" t="s">
        <v>3081</v>
      </c>
      <c r="C485" s="34" t="s">
        <v>1025</v>
      </c>
    </row>
    <row r="486" spans="1:3" x14ac:dyDescent="0.25">
      <c r="A486" s="34" t="s">
        <v>3057</v>
      </c>
      <c r="B486" s="34" t="s">
        <v>3058</v>
      </c>
      <c r="C486" s="34" t="s">
        <v>1025</v>
      </c>
    </row>
    <row r="487" spans="1:3" x14ac:dyDescent="0.25">
      <c r="A487" s="34" t="s">
        <v>31</v>
      </c>
      <c r="B487" s="34" t="s">
        <v>3129</v>
      </c>
      <c r="C487" s="34" t="s">
        <v>1025</v>
      </c>
    </row>
    <row r="488" spans="1:3" x14ac:dyDescent="0.25">
      <c r="A488" s="34" t="s">
        <v>1264</v>
      </c>
      <c r="B488" s="34" t="s">
        <v>1265</v>
      </c>
      <c r="C488" s="34" t="s">
        <v>1025</v>
      </c>
    </row>
    <row r="489" spans="1:3" x14ac:dyDescent="0.25">
      <c r="A489" s="34" t="s">
        <v>1257</v>
      </c>
      <c r="B489" s="34" t="s">
        <v>1258</v>
      </c>
      <c r="C489" s="34" t="s">
        <v>1025</v>
      </c>
    </row>
    <row r="490" spans="1:3" x14ac:dyDescent="0.25">
      <c r="A490" s="34" t="s">
        <v>1257</v>
      </c>
      <c r="B490" s="34" t="s">
        <v>3571</v>
      </c>
      <c r="C490" s="34" t="s">
        <v>1025</v>
      </c>
    </row>
    <row r="491" spans="1:3" x14ac:dyDescent="0.25">
      <c r="A491" s="34" t="s">
        <v>1794</v>
      </c>
      <c r="B491" s="34" t="s">
        <v>1795</v>
      </c>
      <c r="C491" s="34" t="s">
        <v>1025</v>
      </c>
    </row>
    <row r="492" spans="1:3" x14ac:dyDescent="0.25">
      <c r="A492" s="34" t="s">
        <v>282</v>
      </c>
      <c r="B492" s="34" t="s">
        <v>3559</v>
      </c>
      <c r="C492" s="34" t="s">
        <v>1026</v>
      </c>
    </row>
    <row r="493" spans="1:3" x14ac:dyDescent="0.25">
      <c r="A493" s="34" t="s">
        <v>2744</v>
      </c>
      <c r="B493" s="34" t="s">
        <v>2745</v>
      </c>
      <c r="C493" s="34" t="s">
        <v>1025</v>
      </c>
    </row>
    <row r="494" spans="1:3" x14ac:dyDescent="0.25">
      <c r="A494" s="34" t="s">
        <v>1598</v>
      </c>
      <c r="B494" s="34" t="s">
        <v>1599</v>
      </c>
      <c r="C494" s="34" t="s">
        <v>1025</v>
      </c>
    </row>
    <row r="495" spans="1:3" x14ac:dyDescent="0.25">
      <c r="A495" s="34" t="s">
        <v>3247</v>
      </c>
      <c r="B495" s="34" t="s">
        <v>3248</v>
      </c>
      <c r="C495" s="34" t="s">
        <v>1025</v>
      </c>
    </row>
    <row r="496" spans="1:3" x14ac:dyDescent="0.25">
      <c r="A496" s="34" t="s">
        <v>831</v>
      </c>
      <c r="B496" s="34" t="s">
        <v>1981</v>
      </c>
      <c r="C496" s="34" t="s">
        <v>1026</v>
      </c>
    </row>
    <row r="497" spans="1:3" x14ac:dyDescent="0.25">
      <c r="A497" s="34" t="s">
        <v>559</v>
      </c>
      <c r="B497" s="34" t="s">
        <v>4720</v>
      </c>
      <c r="C497" s="34" t="s">
        <v>1025</v>
      </c>
    </row>
    <row r="498" spans="1:3" x14ac:dyDescent="0.25">
      <c r="A498" s="34" t="s">
        <v>4177</v>
      </c>
      <c r="B498" s="34" t="s">
        <v>4178</v>
      </c>
      <c r="C498" s="34" t="s">
        <v>1025</v>
      </c>
    </row>
    <row r="499" spans="1:3" x14ac:dyDescent="0.25">
      <c r="A499" s="34" t="s">
        <v>4177</v>
      </c>
      <c r="B499" s="34" t="s">
        <v>4212</v>
      </c>
      <c r="C499" s="34" t="s">
        <v>1025</v>
      </c>
    </row>
    <row r="500" spans="1:3" x14ac:dyDescent="0.25">
      <c r="A500" s="34" t="s">
        <v>4238</v>
      </c>
      <c r="B500" s="34" t="s">
        <v>4239</v>
      </c>
      <c r="C500" s="34" t="s">
        <v>1025</v>
      </c>
    </row>
    <row r="501" spans="1:3" x14ac:dyDescent="0.25">
      <c r="A501" s="34" t="s">
        <v>4539</v>
      </c>
      <c r="B501" s="34" t="s">
        <v>4540</v>
      </c>
      <c r="C501" s="34" t="s">
        <v>1025</v>
      </c>
    </row>
    <row r="502" spans="1:3" x14ac:dyDescent="0.25">
      <c r="A502" s="34" t="s">
        <v>539</v>
      </c>
      <c r="B502" s="34" t="s">
        <v>4689</v>
      </c>
      <c r="C502" s="34" t="s">
        <v>1025</v>
      </c>
    </row>
    <row r="503" spans="1:3" x14ac:dyDescent="0.25">
      <c r="A503" s="34" t="s">
        <v>954</v>
      </c>
      <c r="B503" s="34" t="s">
        <v>4967</v>
      </c>
      <c r="C503" s="34" t="s">
        <v>1026</v>
      </c>
    </row>
    <row r="504" spans="1:3" x14ac:dyDescent="0.25">
      <c r="A504" s="34" t="s">
        <v>5013</v>
      </c>
      <c r="B504" s="34" t="s">
        <v>5014</v>
      </c>
      <c r="C504" s="34" t="s">
        <v>1025</v>
      </c>
    </row>
    <row r="505" spans="1:3" x14ac:dyDescent="0.25">
      <c r="A505" s="34" t="s">
        <v>5053</v>
      </c>
      <c r="B505" s="34" t="s">
        <v>5054</v>
      </c>
      <c r="C505" s="34" t="s">
        <v>1025</v>
      </c>
    </row>
    <row r="506" spans="1:3" x14ac:dyDescent="0.25">
      <c r="A506" s="34" t="s">
        <v>830</v>
      </c>
      <c r="B506" s="34" t="s">
        <v>1980</v>
      </c>
      <c r="C506" s="34" t="s">
        <v>1026</v>
      </c>
    </row>
    <row r="507" spans="1:3" x14ac:dyDescent="0.25">
      <c r="A507" s="34" t="s">
        <v>50</v>
      </c>
      <c r="B507" s="34" t="s">
        <v>1266</v>
      </c>
      <c r="C507" s="34" t="s">
        <v>1026</v>
      </c>
    </row>
    <row r="508" spans="1:3" x14ac:dyDescent="0.25">
      <c r="A508" s="34" t="s">
        <v>4077</v>
      </c>
      <c r="B508" s="34" t="s">
        <v>4078</v>
      </c>
      <c r="C508" s="34" t="s">
        <v>1025</v>
      </c>
    </row>
    <row r="509" spans="1:3" x14ac:dyDescent="0.25">
      <c r="A509" s="34" t="s">
        <v>1088</v>
      </c>
      <c r="B509" s="34" t="s">
        <v>1089</v>
      </c>
      <c r="C509" s="34" t="s">
        <v>1026</v>
      </c>
    </row>
    <row r="510" spans="1:3" x14ac:dyDescent="0.25">
      <c r="A510" s="34" t="s">
        <v>577</v>
      </c>
      <c r="B510" s="34" t="s">
        <v>4377</v>
      </c>
      <c r="C510" s="34" t="s">
        <v>1025</v>
      </c>
    </row>
    <row r="511" spans="1:3" x14ac:dyDescent="0.25">
      <c r="A511" s="34" t="s">
        <v>577</v>
      </c>
      <c r="B511" s="34" t="s">
        <v>4428</v>
      </c>
      <c r="C511" s="34" t="s">
        <v>1026</v>
      </c>
    </row>
    <row r="512" spans="1:3" x14ac:dyDescent="0.25">
      <c r="A512" s="34" t="s">
        <v>4875</v>
      </c>
      <c r="B512" s="34" t="s">
        <v>4876</v>
      </c>
      <c r="C512" s="34" t="s">
        <v>1026</v>
      </c>
    </row>
    <row r="513" spans="1:3" x14ac:dyDescent="0.25">
      <c r="A513" s="34" t="s">
        <v>711</v>
      </c>
      <c r="B513" s="34" t="s">
        <v>2082</v>
      </c>
      <c r="C513" s="34" t="s">
        <v>1025</v>
      </c>
    </row>
    <row r="514" spans="1:3" x14ac:dyDescent="0.25">
      <c r="A514" s="34" t="s">
        <v>1774</v>
      </c>
      <c r="B514" s="34" t="s">
        <v>1775</v>
      </c>
      <c r="C514" s="34" t="s">
        <v>1025</v>
      </c>
    </row>
    <row r="515" spans="1:3" x14ac:dyDescent="0.25">
      <c r="A515" s="34" t="s">
        <v>41</v>
      </c>
      <c r="B515" s="34" t="s">
        <v>3133</v>
      </c>
      <c r="C515" s="34" t="s">
        <v>1026</v>
      </c>
    </row>
    <row r="516" spans="1:3" x14ac:dyDescent="0.25">
      <c r="A516" s="34" t="s">
        <v>2154</v>
      </c>
      <c r="B516" s="34" t="s">
        <v>2155</v>
      </c>
      <c r="C516" s="34" t="s">
        <v>1025</v>
      </c>
    </row>
    <row r="517" spans="1:3" x14ac:dyDescent="0.25">
      <c r="A517" s="34" t="s">
        <v>833</v>
      </c>
      <c r="B517" s="34" t="s">
        <v>1985</v>
      </c>
      <c r="C517" s="34" t="s">
        <v>1025</v>
      </c>
    </row>
    <row r="518" spans="1:3" x14ac:dyDescent="0.25">
      <c r="A518" s="34" t="s">
        <v>2969</v>
      </c>
      <c r="B518" s="34" t="s">
        <v>2970</v>
      </c>
      <c r="C518" s="34" t="s">
        <v>1025</v>
      </c>
    </row>
    <row r="519" spans="1:3" x14ac:dyDescent="0.25">
      <c r="A519" s="34" t="s">
        <v>85</v>
      </c>
      <c r="B519" s="34" t="s">
        <v>1314</v>
      </c>
      <c r="C519" s="34" t="s">
        <v>1026</v>
      </c>
    </row>
    <row r="520" spans="1:3" x14ac:dyDescent="0.25">
      <c r="A520" s="34" t="s">
        <v>1688</v>
      </c>
      <c r="B520" s="34" t="s">
        <v>1689</v>
      </c>
      <c r="C520" s="34" t="s">
        <v>1025</v>
      </c>
    </row>
    <row r="521" spans="1:3" x14ac:dyDescent="0.25">
      <c r="A521" s="34" t="s">
        <v>4006</v>
      </c>
      <c r="B521" s="34" t="s">
        <v>4007</v>
      </c>
      <c r="C521" s="34" t="s">
        <v>1025</v>
      </c>
    </row>
    <row r="522" spans="1:3" x14ac:dyDescent="0.25">
      <c r="A522" s="34" t="s">
        <v>4006</v>
      </c>
      <c r="B522" s="34" t="s">
        <v>4102</v>
      </c>
      <c r="C522" s="34" t="s">
        <v>1025</v>
      </c>
    </row>
    <row r="523" spans="1:3" x14ac:dyDescent="0.25">
      <c r="A523" s="34" t="s">
        <v>4002</v>
      </c>
      <c r="B523" s="34" t="s">
        <v>4003</v>
      </c>
      <c r="C523" s="34" t="s">
        <v>1025</v>
      </c>
    </row>
    <row r="524" spans="1:3" x14ac:dyDescent="0.25">
      <c r="A524" s="34" t="s">
        <v>4002</v>
      </c>
      <c r="B524" s="34" t="s">
        <v>4117</v>
      </c>
      <c r="C524" s="34" t="s">
        <v>1025</v>
      </c>
    </row>
    <row r="525" spans="1:3" x14ac:dyDescent="0.25">
      <c r="A525" s="34" t="s">
        <v>4259</v>
      </c>
      <c r="B525" s="34" t="s">
        <v>4260</v>
      </c>
      <c r="C525" s="34" t="s">
        <v>1025</v>
      </c>
    </row>
    <row r="526" spans="1:3" x14ac:dyDescent="0.25">
      <c r="A526" s="34" t="s">
        <v>651</v>
      </c>
      <c r="B526" s="34" t="s">
        <v>3887</v>
      </c>
      <c r="C526" s="34" t="s">
        <v>1026</v>
      </c>
    </row>
    <row r="527" spans="1:3" x14ac:dyDescent="0.25">
      <c r="A527" s="34" t="s">
        <v>3971</v>
      </c>
      <c r="B527" s="34" t="s">
        <v>3972</v>
      </c>
      <c r="C527" s="34" t="s">
        <v>1025</v>
      </c>
    </row>
    <row r="528" spans="1:3" x14ac:dyDescent="0.25">
      <c r="A528" s="34" t="s">
        <v>3971</v>
      </c>
      <c r="B528" s="34" t="s">
        <v>4144</v>
      </c>
      <c r="C528" s="34" t="s">
        <v>1025</v>
      </c>
    </row>
    <row r="529" spans="1:3" x14ac:dyDescent="0.25">
      <c r="A529" s="34" t="s">
        <v>3078</v>
      </c>
      <c r="B529" s="34" t="s">
        <v>3079</v>
      </c>
      <c r="C529" s="34" t="s">
        <v>1025</v>
      </c>
    </row>
    <row r="530" spans="1:3" x14ac:dyDescent="0.25">
      <c r="A530" s="34" t="s">
        <v>4887</v>
      </c>
      <c r="B530" s="34" t="s">
        <v>4888</v>
      </c>
      <c r="C530" s="34" t="s">
        <v>1026</v>
      </c>
    </row>
    <row r="531" spans="1:3" x14ac:dyDescent="0.25">
      <c r="A531" s="34" t="s">
        <v>4629</v>
      </c>
      <c r="B531" s="34" t="s">
        <v>4630</v>
      </c>
      <c r="C531" s="34" t="s">
        <v>1025</v>
      </c>
    </row>
    <row r="532" spans="1:3" x14ac:dyDescent="0.25">
      <c r="A532" s="34" t="s">
        <v>4012</v>
      </c>
      <c r="B532" s="34" t="s">
        <v>4013</v>
      </c>
      <c r="C532" s="34" t="s">
        <v>1025</v>
      </c>
    </row>
    <row r="533" spans="1:3" x14ac:dyDescent="0.25">
      <c r="A533" s="34" t="s">
        <v>2632</v>
      </c>
      <c r="B533" s="34" t="s">
        <v>2633</v>
      </c>
      <c r="C533" s="34" t="s">
        <v>1025</v>
      </c>
    </row>
    <row r="534" spans="1:3" x14ac:dyDescent="0.25">
      <c r="A534" s="34" t="s">
        <v>4152</v>
      </c>
      <c r="B534" s="34" t="s">
        <v>4153</v>
      </c>
      <c r="C534" s="34" t="s">
        <v>1026</v>
      </c>
    </row>
    <row r="535" spans="1:3" x14ac:dyDescent="0.25">
      <c r="A535" s="34" t="s">
        <v>295</v>
      </c>
      <c r="B535" s="34" t="s">
        <v>4869</v>
      </c>
      <c r="C535" s="34" t="s">
        <v>1026</v>
      </c>
    </row>
    <row r="536" spans="1:3" x14ac:dyDescent="0.25">
      <c r="A536" s="34" t="s">
        <v>3107</v>
      </c>
      <c r="B536" s="34" t="s">
        <v>3108</v>
      </c>
      <c r="C536" s="34" t="s">
        <v>1025</v>
      </c>
    </row>
    <row r="537" spans="1:3" x14ac:dyDescent="0.25">
      <c r="A537" s="34" t="s">
        <v>827</v>
      </c>
      <c r="B537" s="34" t="s">
        <v>1975</v>
      </c>
      <c r="C537" s="34" t="s">
        <v>1026</v>
      </c>
    </row>
    <row r="538" spans="1:3" x14ac:dyDescent="0.25">
      <c r="A538" s="34" t="s">
        <v>4049</v>
      </c>
      <c r="B538" s="34" t="s">
        <v>4050</v>
      </c>
      <c r="C538" s="34" t="s">
        <v>1025</v>
      </c>
    </row>
    <row r="539" spans="1:3" x14ac:dyDescent="0.25">
      <c r="A539" s="34" t="s">
        <v>940</v>
      </c>
      <c r="B539" s="34" t="s">
        <v>4947</v>
      </c>
      <c r="C539" s="34" t="s">
        <v>1026</v>
      </c>
    </row>
    <row r="540" spans="1:3" x14ac:dyDescent="0.25">
      <c r="A540" s="34" t="s">
        <v>941</v>
      </c>
      <c r="B540" s="34" t="s">
        <v>4983</v>
      </c>
      <c r="C540" s="34" t="s">
        <v>1026</v>
      </c>
    </row>
    <row r="541" spans="1:3" x14ac:dyDescent="0.25">
      <c r="A541" s="34" t="s">
        <v>2428</v>
      </c>
      <c r="B541" s="34" t="s">
        <v>2429</v>
      </c>
      <c r="C541" s="34" t="s">
        <v>1025</v>
      </c>
    </row>
    <row r="542" spans="1:3" x14ac:dyDescent="0.25">
      <c r="A542" s="34" t="s">
        <v>623</v>
      </c>
      <c r="B542" s="34" t="s">
        <v>1907</v>
      </c>
      <c r="C542" s="34" t="s">
        <v>1026</v>
      </c>
    </row>
    <row r="543" spans="1:3" x14ac:dyDescent="0.25">
      <c r="A543" s="34" t="s">
        <v>233</v>
      </c>
      <c r="B543" s="34" t="s">
        <v>1441</v>
      </c>
      <c r="C543" s="34" t="s">
        <v>1026</v>
      </c>
    </row>
    <row r="544" spans="1:3" x14ac:dyDescent="0.25">
      <c r="A544" s="34" t="s">
        <v>3654</v>
      </c>
      <c r="B544" s="34" t="s">
        <v>3655</v>
      </c>
      <c r="C544" s="34" t="s">
        <v>1026</v>
      </c>
    </row>
    <row r="545" spans="1:3" x14ac:dyDescent="0.25">
      <c r="A545" s="34" t="s">
        <v>353</v>
      </c>
      <c r="B545" s="34" t="s">
        <v>2373</v>
      </c>
      <c r="C545" s="34" t="s">
        <v>1026</v>
      </c>
    </row>
    <row r="546" spans="1:3" x14ac:dyDescent="0.25">
      <c r="A546" s="34" t="s">
        <v>112</v>
      </c>
      <c r="B546" s="34" t="s">
        <v>1343</v>
      </c>
      <c r="C546" s="34" t="s">
        <v>1026</v>
      </c>
    </row>
    <row r="547" spans="1:3" x14ac:dyDescent="0.25">
      <c r="A547" s="34" t="s">
        <v>777</v>
      </c>
      <c r="B547" s="34" t="s">
        <v>2140</v>
      </c>
      <c r="C547" s="34" t="s">
        <v>1026</v>
      </c>
    </row>
    <row r="548" spans="1:3" x14ac:dyDescent="0.25">
      <c r="A548" s="34" t="s">
        <v>385</v>
      </c>
      <c r="B548" s="34" t="s">
        <v>2383</v>
      </c>
      <c r="C548" s="34" t="s">
        <v>1025</v>
      </c>
    </row>
    <row r="549" spans="1:3" x14ac:dyDescent="0.25">
      <c r="A549" s="34" t="s">
        <v>354</v>
      </c>
      <c r="B549" s="34" t="s">
        <v>2374</v>
      </c>
      <c r="C549" s="34" t="s">
        <v>1026</v>
      </c>
    </row>
    <row r="550" spans="1:3" x14ac:dyDescent="0.25">
      <c r="A550" s="34" t="s">
        <v>930</v>
      </c>
      <c r="B550" s="34" t="s">
        <v>3022</v>
      </c>
      <c r="C550" s="34" t="s">
        <v>1025</v>
      </c>
    </row>
    <row r="551" spans="1:3" x14ac:dyDescent="0.25">
      <c r="A551" s="34" t="s">
        <v>930</v>
      </c>
      <c r="B551" s="34" t="s">
        <v>1087</v>
      </c>
      <c r="C551" s="34" t="s">
        <v>1026</v>
      </c>
    </row>
    <row r="552" spans="1:3" x14ac:dyDescent="0.25">
      <c r="A552" s="34" t="s">
        <v>5075</v>
      </c>
      <c r="B552" s="34" t="s">
        <v>5076</v>
      </c>
      <c r="C552" s="34" t="s">
        <v>1026</v>
      </c>
    </row>
    <row r="553" spans="1:3" x14ac:dyDescent="0.25">
      <c r="A553" s="34" t="s">
        <v>2594</v>
      </c>
      <c r="B553" s="34" t="s">
        <v>2595</v>
      </c>
      <c r="C553" s="34" t="s">
        <v>1026</v>
      </c>
    </row>
    <row r="554" spans="1:3" x14ac:dyDescent="0.25">
      <c r="A554" s="34" t="s">
        <v>702</v>
      </c>
      <c r="B554" s="34" t="s">
        <v>2073</v>
      </c>
      <c r="C554" s="34" t="s">
        <v>1025</v>
      </c>
    </row>
    <row r="555" spans="1:3" x14ac:dyDescent="0.25">
      <c r="A555" s="34" t="s">
        <v>1048</v>
      </c>
      <c r="B555" s="34" t="s">
        <v>1049</v>
      </c>
      <c r="C555" s="34" t="s">
        <v>1026</v>
      </c>
    </row>
    <row r="556" spans="1:3" x14ac:dyDescent="0.25">
      <c r="A556" s="34" t="s">
        <v>2089</v>
      </c>
      <c r="B556" s="34" t="s">
        <v>2090</v>
      </c>
      <c r="C556" s="34" t="s">
        <v>1025</v>
      </c>
    </row>
    <row r="557" spans="1:3" x14ac:dyDescent="0.25">
      <c r="A557" s="34" t="s">
        <v>123</v>
      </c>
      <c r="B557" s="34" t="s">
        <v>4458</v>
      </c>
      <c r="C557" s="34" t="s">
        <v>1026</v>
      </c>
    </row>
    <row r="558" spans="1:3" x14ac:dyDescent="0.25">
      <c r="A558" s="34" t="s">
        <v>1066</v>
      </c>
      <c r="B558" s="34" t="s">
        <v>1067</v>
      </c>
      <c r="C558" s="34" t="s">
        <v>1026</v>
      </c>
    </row>
    <row r="559" spans="1:3" x14ac:dyDescent="0.25">
      <c r="A559" s="34" t="s">
        <v>270</v>
      </c>
      <c r="B559" s="34" t="s">
        <v>1040</v>
      </c>
      <c r="C559" s="34" t="s">
        <v>1026</v>
      </c>
    </row>
    <row r="560" spans="1:3" x14ac:dyDescent="0.25">
      <c r="A560" s="34" t="s">
        <v>271</v>
      </c>
      <c r="B560" s="34" t="s">
        <v>1041</v>
      </c>
      <c r="C560" s="34" t="s">
        <v>1026</v>
      </c>
    </row>
    <row r="561" spans="1:3" x14ac:dyDescent="0.25">
      <c r="A561" s="34" t="s">
        <v>1059</v>
      </c>
      <c r="B561" s="34" t="s">
        <v>1060</v>
      </c>
      <c r="C561" s="34" t="s">
        <v>1026</v>
      </c>
    </row>
    <row r="562" spans="1:3" x14ac:dyDescent="0.25">
      <c r="A562" s="34" t="s">
        <v>3217</v>
      </c>
      <c r="B562" s="34" t="s">
        <v>3218</v>
      </c>
      <c r="C562" s="34" t="s">
        <v>1026</v>
      </c>
    </row>
    <row r="563" spans="1:3" x14ac:dyDescent="0.25">
      <c r="A563" s="34" t="s">
        <v>275</v>
      </c>
      <c r="B563" s="34" t="s">
        <v>1073</v>
      </c>
      <c r="C563" s="34" t="s">
        <v>1026</v>
      </c>
    </row>
    <row r="564" spans="1:3" x14ac:dyDescent="0.25">
      <c r="A564" s="34" t="s">
        <v>1062</v>
      </c>
      <c r="B564" s="34" t="s">
        <v>1063</v>
      </c>
      <c r="C564" s="34" t="s">
        <v>1026</v>
      </c>
    </row>
    <row r="565" spans="1:3" x14ac:dyDescent="0.25">
      <c r="A565" s="34" t="s">
        <v>231</v>
      </c>
      <c r="B565" s="34" t="s">
        <v>1439</v>
      </c>
      <c r="C565" s="34" t="s">
        <v>1026</v>
      </c>
    </row>
    <row r="566" spans="1:3" x14ac:dyDescent="0.25">
      <c r="A566" s="34" t="s">
        <v>272</v>
      </c>
      <c r="B566" s="34" t="s">
        <v>3082</v>
      </c>
      <c r="C566" s="34" t="s">
        <v>1026</v>
      </c>
    </row>
    <row r="567" spans="1:3" x14ac:dyDescent="0.25">
      <c r="A567" s="34" t="s">
        <v>1809</v>
      </c>
      <c r="B567" s="34" t="s">
        <v>1810</v>
      </c>
      <c r="C567" s="34" t="s">
        <v>1025</v>
      </c>
    </row>
    <row r="568" spans="1:3" x14ac:dyDescent="0.25">
      <c r="A568" s="34" t="s">
        <v>1220</v>
      </c>
      <c r="B568" s="34" t="s">
        <v>1221</v>
      </c>
      <c r="C568" s="34" t="s">
        <v>1025</v>
      </c>
    </row>
    <row r="569" spans="1:3" x14ac:dyDescent="0.25">
      <c r="A569" s="34" t="s">
        <v>18</v>
      </c>
      <c r="B569" s="34" t="s">
        <v>1227</v>
      </c>
      <c r="C569" s="34" t="s">
        <v>1025</v>
      </c>
    </row>
    <row r="570" spans="1:3" x14ac:dyDescent="0.25">
      <c r="A570" s="34" t="s">
        <v>885</v>
      </c>
      <c r="B570" s="34" t="s">
        <v>2039</v>
      </c>
      <c r="C570" s="34" t="s">
        <v>1026</v>
      </c>
    </row>
    <row r="571" spans="1:3" x14ac:dyDescent="0.25">
      <c r="A571" s="34" t="s">
        <v>3646</v>
      </c>
      <c r="B571" s="34" t="s">
        <v>3647</v>
      </c>
      <c r="C571" s="34" t="s">
        <v>1026</v>
      </c>
    </row>
    <row r="572" spans="1:3" x14ac:dyDescent="0.25">
      <c r="A572" s="34" t="s">
        <v>642</v>
      </c>
      <c r="B572" s="34" t="s">
        <v>1942</v>
      </c>
      <c r="C572" s="34" t="s">
        <v>1026</v>
      </c>
    </row>
    <row r="573" spans="1:3" x14ac:dyDescent="0.25">
      <c r="A573" s="34" t="s">
        <v>1199</v>
      </c>
      <c r="B573" s="34" t="s">
        <v>1200</v>
      </c>
      <c r="C573" s="34" t="s">
        <v>1025</v>
      </c>
    </row>
    <row r="574" spans="1:3" x14ac:dyDescent="0.25">
      <c r="A574" s="34" t="s">
        <v>24</v>
      </c>
      <c r="B574" s="34" t="s">
        <v>4851</v>
      </c>
      <c r="C574" s="34" t="s">
        <v>1025</v>
      </c>
    </row>
    <row r="575" spans="1:3" x14ac:dyDescent="0.25">
      <c r="A575" s="34" t="s">
        <v>24</v>
      </c>
      <c r="B575" s="34" t="s">
        <v>4593</v>
      </c>
      <c r="C575" s="34" t="s">
        <v>1025</v>
      </c>
    </row>
    <row r="576" spans="1:3" x14ac:dyDescent="0.25">
      <c r="A576" s="34" t="s">
        <v>24</v>
      </c>
      <c r="B576" s="34" t="s">
        <v>4596</v>
      </c>
      <c r="C576" s="34" t="s">
        <v>1025</v>
      </c>
    </row>
    <row r="577" spans="1:3" x14ac:dyDescent="0.25">
      <c r="A577" s="34" t="s">
        <v>24</v>
      </c>
      <c r="B577" s="34" t="s">
        <v>4063</v>
      </c>
      <c r="C577" s="34" t="s">
        <v>1025</v>
      </c>
    </row>
    <row r="578" spans="1:3" x14ac:dyDescent="0.25">
      <c r="A578" s="34" t="s">
        <v>24</v>
      </c>
      <c r="B578" s="34" t="s">
        <v>4835</v>
      </c>
      <c r="C578" s="34" t="s">
        <v>1025</v>
      </c>
    </row>
    <row r="579" spans="1:3" x14ac:dyDescent="0.25">
      <c r="A579" s="34" t="s">
        <v>24</v>
      </c>
      <c r="B579" s="34" t="s">
        <v>4680</v>
      </c>
      <c r="C579" s="34" t="s">
        <v>1025</v>
      </c>
    </row>
    <row r="580" spans="1:3" x14ac:dyDescent="0.25">
      <c r="A580" s="34" t="s">
        <v>24</v>
      </c>
      <c r="B580" s="34" t="s">
        <v>4836</v>
      </c>
      <c r="C580" s="34" t="s">
        <v>1025</v>
      </c>
    </row>
    <row r="581" spans="1:3" x14ac:dyDescent="0.25">
      <c r="A581" s="34" t="s">
        <v>24</v>
      </c>
      <c r="B581" s="34" t="s">
        <v>4837</v>
      </c>
      <c r="C581" s="34" t="s">
        <v>1025</v>
      </c>
    </row>
    <row r="582" spans="1:3" x14ac:dyDescent="0.25">
      <c r="A582" s="34" t="s">
        <v>24</v>
      </c>
      <c r="B582" s="34" t="s">
        <v>4838</v>
      </c>
      <c r="C582" s="34" t="s">
        <v>1025</v>
      </c>
    </row>
    <row r="583" spans="1:3" x14ac:dyDescent="0.25">
      <c r="A583" s="34" t="s">
        <v>24</v>
      </c>
      <c r="B583" s="34" t="s">
        <v>4734</v>
      </c>
      <c r="C583" s="34" t="s">
        <v>1025</v>
      </c>
    </row>
    <row r="584" spans="1:3" x14ac:dyDescent="0.25">
      <c r="A584" s="34" t="s">
        <v>24</v>
      </c>
      <c r="B584" s="34" t="s">
        <v>4636</v>
      </c>
      <c r="C584" s="34" t="s">
        <v>1025</v>
      </c>
    </row>
    <row r="585" spans="1:3" x14ac:dyDescent="0.25">
      <c r="A585" s="34" t="s">
        <v>24</v>
      </c>
      <c r="B585" s="34" t="s">
        <v>4839</v>
      </c>
      <c r="C585" s="34" t="s">
        <v>1025</v>
      </c>
    </row>
    <row r="586" spans="1:3" x14ac:dyDescent="0.25">
      <c r="A586" s="34" t="s">
        <v>24</v>
      </c>
      <c r="B586" s="34" t="s">
        <v>4840</v>
      </c>
      <c r="C586" s="34" t="s">
        <v>1025</v>
      </c>
    </row>
    <row r="587" spans="1:3" x14ac:dyDescent="0.25">
      <c r="A587" s="34" t="s">
        <v>24</v>
      </c>
      <c r="B587" s="34" t="s">
        <v>4843</v>
      </c>
      <c r="C587" s="34" t="s">
        <v>1025</v>
      </c>
    </row>
    <row r="588" spans="1:3" x14ac:dyDescent="0.25">
      <c r="A588" s="34" t="s">
        <v>24</v>
      </c>
      <c r="B588" s="34" t="s">
        <v>4844</v>
      </c>
      <c r="C588" s="34" t="s">
        <v>1025</v>
      </c>
    </row>
    <row r="589" spans="1:3" x14ac:dyDescent="0.25">
      <c r="A589" s="34" t="s">
        <v>24</v>
      </c>
      <c r="B589" s="34" t="s">
        <v>2838</v>
      </c>
      <c r="C589" s="34" t="s">
        <v>1025</v>
      </c>
    </row>
    <row r="590" spans="1:3" x14ac:dyDescent="0.25">
      <c r="A590" s="34" t="s">
        <v>24</v>
      </c>
      <c r="B590" s="34" t="s">
        <v>4845</v>
      </c>
      <c r="C590" s="34" t="s">
        <v>1025</v>
      </c>
    </row>
    <row r="591" spans="1:3" x14ac:dyDescent="0.25">
      <c r="A591" s="34" t="s">
        <v>24</v>
      </c>
      <c r="B591" s="34" t="s">
        <v>4846</v>
      </c>
      <c r="C591" s="34" t="s">
        <v>1025</v>
      </c>
    </row>
    <row r="592" spans="1:3" x14ac:dyDescent="0.25">
      <c r="A592" s="34" t="s">
        <v>24</v>
      </c>
      <c r="B592" s="34" t="s">
        <v>4847</v>
      </c>
      <c r="C592" s="34" t="s">
        <v>1025</v>
      </c>
    </row>
    <row r="593" spans="1:3" x14ac:dyDescent="0.25">
      <c r="A593" s="34" t="s">
        <v>24</v>
      </c>
      <c r="B593" s="34" t="s">
        <v>4848</v>
      </c>
      <c r="C593" s="34" t="s">
        <v>1025</v>
      </c>
    </row>
    <row r="594" spans="1:3" x14ac:dyDescent="0.25">
      <c r="A594" s="34" t="s">
        <v>24</v>
      </c>
      <c r="B594" s="34" t="s">
        <v>4849</v>
      </c>
      <c r="C594" s="34" t="s">
        <v>1025</v>
      </c>
    </row>
    <row r="595" spans="1:3" x14ac:dyDescent="0.25">
      <c r="A595" s="34" t="s">
        <v>24</v>
      </c>
      <c r="B595" s="34" t="s">
        <v>3570</v>
      </c>
      <c r="C595" s="34" t="s">
        <v>1026</v>
      </c>
    </row>
    <row r="596" spans="1:3" x14ac:dyDescent="0.25">
      <c r="A596" s="34" t="s">
        <v>24</v>
      </c>
      <c r="B596" s="34" t="s">
        <v>2840</v>
      </c>
      <c r="C596" s="34" t="s">
        <v>1026</v>
      </c>
    </row>
    <row r="597" spans="1:3" x14ac:dyDescent="0.25">
      <c r="A597" s="34" t="s">
        <v>629</v>
      </c>
      <c r="B597" s="34" t="s">
        <v>3071</v>
      </c>
      <c r="C597" s="34" t="s">
        <v>1026</v>
      </c>
    </row>
    <row r="598" spans="1:3" x14ac:dyDescent="0.25">
      <c r="A598" s="34" t="s">
        <v>3535</v>
      </c>
      <c r="B598" s="34" t="s">
        <v>3536</v>
      </c>
      <c r="C598" s="34" t="s">
        <v>1025</v>
      </c>
    </row>
    <row r="599" spans="1:3" x14ac:dyDescent="0.25">
      <c r="A599" s="34" t="s">
        <v>310</v>
      </c>
      <c r="B599" s="34" t="s">
        <v>2261</v>
      </c>
      <c r="C599" s="34" t="s">
        <v>1026</v>
      </c>
    </row>
    <row r="600" spans="1:3" x14ac:dyDescent="0.25">
      <c r="A600" s="34" t="s">
        <v>1459</v>
      </c>
      <c r="B600" s="34" t="s">
        <v>2092</v>
      </c>
      <c r="C600" s="34" t="s">
        <v>1025</v>
      </c>
    </row>
    <row r="601" spans="1:3" x14ac:dyDescent="0.25">
      <c r="A601" s="34" t="s">
        <v>965</v>
      </c>
      <c r="B601" s="34" t="s">
        <v>1932</v>
      </c>
      <c r="C601" s="34" t="s">
        <v>1026</v>
      </c>
    </row>
    <row r="602" spans="1:3" x14ac:dyDescent="0.25">
      <c r="A602" s="34" t="s">
        <v>1798</v>
      </c>
      <c r="B602" s="34" t="s">
        <v>1799</v>
      </c>
      <c r="C602" s="34" t="s">
        <v>1025</v>
      </c>
    </row>
    <row r="603" spans="1:3" x14ac:dyDescent="0.25">
      <c r="A603" s="34" t="s">
        <v>587</v>
      </c>
      <c r="B603" s="34" t="s">
        <v>1863</v>
      </c>
      <c r="C603" s="34" t="s">
        <v>1026</v>
      </c>
    </row>
    <row r="604" spans="1:3" x14ac:dyDescent="0.25">
      <c r="A604" s="34" t="s">
        <v>4671</v>
      </c>
      <c r="B604" s="34" t="s">
        <v>4672</v>
      </c>
      <c r="C604" s="34" t="s">
        <v>1026</v>
      </c>
    </row>
    <row r="605" spans="1:3" x14ac:dyDescent="0.25">
      <c r="A605" s="34" t="s">
        <v>3648</v>
      </c>
      <c r="B605" s="34" t="s">
        <v>3649</v>
      </c>
      <c r="C605" s="34" t="s">
        <v>1026</v>
      </c>
    </row>
    <row r="606" spans="1:3" x14ac:dyDescent="0.25">
      <c r="A606" s="34" t="s">
        <v>1027</v>
      </c>
      <c r="B606" s="34" t="s">
        <v>4745</v>
      </c>
      <c r="C606" s="34" t="s">
        <v>1025</v>
      </c>
    </row>
    <row r="607" spans="1:3" x14ac:dyDescent="0.25">
      <c r="A607" s="34" t="s">
        <v>1027</v>
      </c>
      <c r="B607" s="34" t="s">
        <v>4820</v>
      </c>
      <c r="C607" s="34" t="s">
        <v>1025</v>
      </c>
    </row>
    <row r="608" spans="1:3" x14ac:dyDescent="0.25">
      <c r="A608" s="34" t="s">
        <v>1028</v>
      </c>
      <c r="B608" s="34" t="s">
        <v>4746</v>
      </c>
      <c r="C608" s="34" t="s">
        <v>1025</v>
      </c>
    </row>
    <row r="609" spans="1:3" x14ac:dyDescent="0.25">
      <c r="A609" s="34" t="s">
        <v>1028</v>
      </c>
      <c r="B609" s="34" t="s">
        <v>4821</v>
      </c>
      <c r="C609" s="34" t="s">
        <v>1025</v>
      </c>
    </row>
    <row r="610" spans="1:3" x14ac:dyDescent="0.25">
      <c r="A610" s="34" t="s">
        <v>108</v>
      </c>
      <c r="B610" s="34" t="s">
        <v>4812</v>
      </c>
      <c r="C610" s="34" t="s">
        <v>1026</v>
      </c>
    </row>
    <row r="611" spans="1:3" x14ac:dyDescent="0.25">
      <c r="A611" s="34" t="s">
        <v>106</v>
      </c>
      <c r="B611" s="34" t="s">
        <v>1337</v>
      </c>
      <c r="C611" s="34" t="s">
        <v>1025</v>
      </c>
    </row>
    <row r="612" spans="1:3" x14ac:dyDescent="0.25">
      <c r="A612" s="34" t="s">
        <v>101</v>
      </c>
      <c r="B612" s="34" t="s">
        <v>3135</v>
      </c>
      <c r="C612" s="34" t="s">
        <v>1026</v>
      </c>
    </row>
    <row r="613" spans="1:3" x14ac:dyDescent="0.25">
      <c r="A613" s="34" t="s">
        <v>1462</v>
      </c>
      <c r="B613" s="34" t="s">
        <v>1463</v>
      </c>
      <c r="C613" s="34" t="s">
        <v>1025</v>
      </c>
    </row>
    <row r="614" spans="1:3" x14ac:dyDescent="0.25">
      <c r="A614" s="34" t="s">
        <v>128</v>
      </c>
      <c r="B614" s="34" t="s">
        <v>4741</v>
      </c>
      <c r="C614" s="34" t="s">
        <v>1026</v>
      </c>
    </row>
    <row r="615" spans="1:3" x14ac:dyDescent="0.25">
      <c r="A615" s="34" t="s">
        <v>3639</v>
      </c>
      <c r="B615" s="34" t="s">
        <v>3640</v>
      </c>
      <c r="C615" s="34" t="s">
        <v>1025</v>
      </c>
    </row>
    <row r="616" spans="1:3" x14ac:dyDescent="0.25">
      <c r="A616" s="34" t="s">
        <v>316</v>
      </c>
      <c r="B616" s="34" t="s">
        <v>2295</v>
      </c>
      <c r="C616" s="34" t="s">
        <v>1026</v>
      </c>
    </row>
    <row r="617" spans="1:3" x14ac:dyDescent="0.25">
      <c r="A617" s="34" t="s">
        <v>4304</v>
      </c>
      <c r="B617" s="34" t="s">
        <v>4305</v>
      </c>
      <c r="C617" s="34" t="s">
        <v>1025</v>
      </c>
    </row>
    <row r="618" spans="1:3" x14ac:dyDescent="0.25">
      <c r="A618" s="34" t="s">
        <v>463</v>
      </c>
      <c r="B618" s="34" t="s">
        <v>4048</v>
      </c>
      <c r="C618" s="34" t="s">
        <v>1026</v>
      </c>
    </row>
    <row r="619" spans="1:3" x14ac:dyDescent="0.25">
      <c r="A619" s="34" t="s">
        <v>420</v>
      </c>
      <c r="B619" s="34" t="s">
        <v>2454</v>
      </c>
      <c r="C619" s="34" t="s">
        <v>1026</v>
      </c>
    </row>
    <row r="620" spans="1:3" x14ac:dyDescent="0.25">
      <c r="A620" s="34" t="s">
        <v>3847</v>
      </c>
      <c r="B620" s="34" t="s">
        <v>3848</v>
      </c>
      <c r="C620" s="34" t="s">
        <v>1025</v>
      </c>
    </row>
    <row r="621" spans="1:3" x14ac:dyDescent="0.25">
      <c r="A621" s="34" t="s">
        <v>626</v>
      </c>
      <c r="B621" s="34" t="s">
        <v>1912</v>
      </c>
      <c r="C621" s="34" t="s">
        <v>1026</v>
      </c>
    </row>
    <row r="622" spans="1:3" x14ac:dyDescent="0.25">
      <c r="A622" s="34" t="s">
        <v>1276</v>
      </c>
      <c r="B622" s="34" t="s">
        <v>1277</v>
      </c>
      <c r="C622" s="34" t="s">
        <v>1025</v>
      </c>
    </row>
    <row r="623" spans="1:3" x14ac:dyDescent="0.25">
      <c r="A623" s="34" t="s">
        <v>4446</v>
      </c>
      <c r="B623" s="34" t="s">
        <v>4447</v>
      </c>
      <c r="C623" s="34" t="s">
        <v>1025</v>
      </c>
    </row>
    <row r="624" spans="1:3" x14ac:dyDescent="0.25">
      <c r="A624" s="34" t="s">
        <v>1274</v>
      </c>
      <c r="B624" s="34" t="s">
        <v>1275</v>
      </c>
      <c r="C624" s="34" t="s">
        <v>1025</v>
      </c>
    </row>
    <row r="625" spans="1:3" x14ac:dyDescent="0.25">
      <c r="A625" s="34" t="s">
        <v>3301</v>
      </c>
      <c r="B625" s="34" t="s">
        <v>3302</v>
      </c>
      <c r="C625" s="34" t="s">
        <v>1025</v>
      </c>
    </row>
    <row r="626" spans="1:3" x14ac:dyDescent="0.25">
      <c r="A626" s="34" t="s">
        <v>1927</v>
      </c>
      <c r="B626" s="34" t="s">
        <v>1928</v>
      </c>
      <c r="C626" s="34" t="s">
        <v>1025</v>
      </c>
    </row>
    <row r="627" spans="1:3" x14ac:dyDescent="0.25">
      <c r="A627" s="34" t="s">
        <v>707</v>
      </c>
      <c r="B627" s="34" t="s">
        <v>2078</v>
      </c>
      <c r="C627" s="34" t="s">
        <v>1025</v>
      </c>
    </row>
    <row r="628" spans="1:3" x14ac:dyDescent="0.25">
      <c r="A628" s="34" t="s">
        <v>3170</v>
      </c>
      <c r="B628" s="34" t="s">
        <v>3171</v>
      </c>
      <c r="C628" s="34" t="s">
        <v>1025</v>
      </c>
    </row>
    <row r="629" spans="1:3" x14ac:dyDescent="0.25">
      <c r="A629" s="34" t="s">
        <v>804</v>
      </c>
      <c r="B629" s="34" t="s">
        <v>4083</v>
      </c>
      <c r="C629" s="34" t="s">
        <v>1026</v>
      </c>
    </row>
    <row r="630" spans="1:3" x14ac:dyDescent="0.25">
      <c r="A630" s="34" t="s">
        <v>1137</v>
      </c>
      <c r="B630" s="34" t="s">
        <v>1138</v>
      </c>
      <c r="C630" s="34" t="s">
        <v>1026</v>
      </c>
    </row>
    <row r="631" spans="1:3" x14ac:dyDescent="0.25">
      <c r="A631" s="34" t="s">
        <v>715</v>
      </c>
      <c r="B631" s="34" t="s">
        <v>3905</v>
      </c>
      <c r="C631" s="34" t="s">
        <v>1025</v>
      </c>
    </row>
    <row r="632" spans="1:3" x14ac:dyDescent="0.25">
      <c r="A632" s="34" t="s">
        <v>1187</v>
      </c>
      <c r="B632" s="34" t="s">
        <v>1188</v>
      </c>
      <c r="C632" s="34" t="s">
        <v>1026</v>
      </c>
    </row>
    <row r="633" spans="1:3" x14ac:dyDescent="0.25">
      <c r="A633" s="34" t="s">
        <v>905</v>
      </c>
      <c r="B633" s="34" t="s">
        <v>2486</v>
      </c>
      <c r="C633" s="34" t="s">
        <v>1026</v>
      </c>
    </row>
    <row r="634" spans="1:3" x14ac:dyDescent="0.25">
      <c r="A634" s="34" t="s">
        <v>407</v>
      </c>
      <c r="B634" s="34" t="s">
        <v>2430</v>
      </c>
      <c r="C634" s="34" t="s">
        <v>1026</v>
      </c>
    </row>
    <row r="635" spans="1:3" x14ac:dyDescent="0.25">
      <c r="A635" s="34" t="s">
        <v>403</v>
      </c>
      <c r="B635" s="34" t="s">
        <v>2416</v>
      </c>
      <c r="C635" s="34" t="s">
        <v>1025</v>
      </c>
    </row>
    <row r="636" spans="1:3" x14ac:dyDescent="0.25">
      <c r="A636" s="34" t="s">
        <v>186</v>
      </c>
      <c r="B636" s="34" t="s">
        <v>2870</v>
      </c>
      <c r="C636" s="34" t="s">
        <v>1025</v>
      </c>
    </row>
    <row r="637" spans="1:3" x14ac:dyDescent="0.25">
      <c r="A637" s="34" t="s">
        <v>186</v>
      </c>
      <c r="B637" s="34" t="s">
        <v>2384</v>
      </c>
      <c r="C637" s="34" t="s">
        <v>1025</v>
      </c>
    </row>
    <row r="638" spans="1:3" x14ac:dyDescent="0.25">
      <c r="A638" s="34" t="s">
        <v>2971</v>
      </c>
      <c r="B638" s="34" t="s">
        <v>2972</v>
      </c>
      <c r="C638" s="34" t="s">
        <v>1025</v>
      </c>
    </row>
    <row r="639" spans="1:3" x14ac:dyDescent="0.25">
      <c r="A639" s="34" t="s">
        <v>1211</v>
      </c>
      <c r="B639" s="34" t="s">
        <v>1212</v>
      </c>
      <c r="C639" s="34" t="s">
        <v>1025</v>
      </c>
    </row>
    <row r="640" spans="1:3" x14ac:dyDescent="0.25">
      <c r="A640" s="34" t="s">
        <v>258</v>
      </c>
      <c r="B640" s="34" t="s">
        <v>4622</v>
      </c>
      <c r="C640" s="34" t="s">
        <v>1025</v>
      </c>
    </row>
    <row r="641" spans="1:3" x14ac:dyDescent="0.25">
      <c r="A641" s="34" t="s">
        <v>503</v>
      </c>
      <c r="B641" s="34" t="s">
        <v>1831</v>
      </c>
      <c r="C641" s="34" t="s">
        <v>1026</v>
      </c>
    </row>
    <row r="642" spans="1:3" x14ac:dyDescent="0.25">
      <c r="A642" s="34" t="s">
        <v>4150</v>
      </c>
      <c r="B642" s="34" t="s">
        <v>4151</v>
      </c>
      <c r="C642" s="34" t="s">
        <v>1025</v>
      </c>
    </row>
    <row r="643" spans="1:3" x14ac:dyDescent="0.25">
      <c r="A643" s="34" t="s">
        <v>3857</v>
      </c>
      <c r="B643" s="34" t="s">
        <v>3858</v>
      </c>
      <c r="C643" s="34" t="s">
        <v>1025</v>
      </c>
    </row>
    <row r="644" spans="1:3" x14ac:dyDescent="0.25">
      <c r="A644" s="34" t="s">
        <v>410</v>
      </c>
      <c r="B644" s="34" t="s">
        <v>2436</v>
      </c>
      <c r="C644" s="34" t="s">
        <v>1026</v>
      </c>
    </row>
    <row r="645" spans="1:3" x14ac:dyDescent="0.25">
      <c r="A645" s="34" t="s">
        <v>2798</v>
      </c>
      <c r="B645" s="34" t="s">
        <v>2799</v>
      </c>
      <c r="C645" s="34" t="s">
        <v>1025</v>
      </c>
    </row>
    <row r="646" spans="1:3" x14ac:dyDescent="0.25">
      <c r="A646" s="34" t="s">
        <v>2846</v>
      </c>
      <c r="B646" s="34" t="s">
        <v>2847</v>
      </c>
      <c r="C646" s="34" t="s">
        <v>1025</v>
      </c>
    </row>
    <row r="647" spans="1:3" x14ac:dyDescent="0.25">
      <c r="A647" s="34" t="s">
        <v>2841</v>
      </c>
      <c r="B647" s="34" t="s">
        <v>2842</v>
      </c>
      <c r="C647" s="34" t="s">
        <v>1025</v>
      </c>
    </row>
    <row r="648" spans="1:3" x14ac:dyDescent="0.25">
      <c r="A648" s="34" t="s">
        <v>2683</v>
      </c>
      <c r="B648" s="34" t="s">
        <v>2684</v>
      </c>
      <c r="C648" s="34" t="s">
        <v>1025</v>
      </c>
    </row>
    <row r="649" spans="1:3" x14ac:dyDescent="0.25">
      <c r="A649" s="34" t="s">
        <v>2683</v>
      </c>
      <c r="B649" s="34" t="s">
        <v>2871</v>
      </c>
      <c r="C649" s="34" t="s">
        <v>1025</v>
      </c>
    </row>
    <row r="650" spans="1:3" x14ac:dyDescent="0.25">
      <c r="A650" s="34" t="s">
        <v>2685</v>
      </c>
      <c r="B650" s="34" t="s">
        <v>2686</v>
      </c>
      <c r="C650" s="34" t="s">
        <v>1025</v>
      </c>
    </row>
    <row r="651" spans="1:3" x14ac:dyDescent="0.25">
      <c r="A651" s="34" t="s">
        <v>2685</v>
      </c>
      <c r="B651" s="34" t="s">
        <v>2872</v>
      </c>
      <c r="C651" s="34" t="s">
        <v>1025</v>
      </c>
    </row>
    <row r="652" spans="1:3" x14ac:dyDescent="0.25">
      <c r="A652" s="34" t="s">
        <v>2687</v>
      </c>
      <c r="B652" s="34" t="s">
        <v>2688</v>
      </c>
      <c r="C652" s="34" t="s">
        <v>1025</v>
      </c>
    </row>
    <row r="653" spans="1:3" x14ac:dyDescent="0.25">
      <c r="A653" s="34" t="s">
        <v>2873</v>
      </c>
      <c r="B653" s="34" t="s">
        <v>2874</v>
      </c>
      <c r="C653" s="34" t="s">
        <v>1025</v>
      </c>
    </row>
    <row r="654" spans="1:3" x14ac:dyDescent="0.25">
      <c r="A654" s="34" t="s">
        <v>2689</v>
      </c>
      <c r="B654" s="34" t="s">
        <v>2690</v>
      </c>
      <c r="C654" s="34" t="s">
        <v>1025</v>
      </c>
    </row>
    <row r="655" spans="1:3" x14ac:dyDescent="0.25">
      <c r="A655" s="34" t="s">
        <v>3000</v>
      </c>
      <c r="B655" s="34" t="s">
        <v>3001</v>
      </c>
      <c r="C655" s="34" t="s">
        <v>1025</v>
      </c>
    </row>
    <row r="656" spans="1:3" x14ac:dyDescent="0.25">
      <c r="A656" s="34" t="s">
        <v>2691</v>
      </c>
      <c r="B656" s="34" t="s">
        <v>2692</v>
      </c>
      <c r="C656" s="34" t="s">
        <v>1025</v>
      </c>
    </row>
    <row r="657" spans="1:3" x14ac:dyDescent="0.25">
      <c r="A657" s="34" t="s">
        <v>2875</v>
      </c>
      <c r="B657" s="34" t="s">
        <v>2876</v>
      </c>
      <c r="C657" s="34" t="s">
        <v>1025</v>
      </c>
    </row>
    <row r="658" spans="1:3" x14ac:dyDescent="0.25">
      <c r="A658" s="34" t="s">
        <v>2693</v>
      </c>
      <c r="B658" s="34" t="s">
        <v>2694</v>
      </c>
      <c r="C658" s="34" t="s">
        <v>1025</v>
      </c>
    </row>
    <row r="659" spans="1:3" x14ac:dyDescent="0.25">
      <c r="A659" s="34" t="s">
        <v>2877</v>
      </c>
      <c r="B659" s="34" t="s">
        <v>2878</v>
      </c>
      <c r="C659" s="34" t="s">
        <v>1025</v>
      </c>
    </row>
    <row r="660" spans="1:3" x14ac:dyDescent="0.25">
      <c r="A660" s="34" t="s">
        <v>2879</v>
      </c>
      <c r="B660" s="34" t="s">
        <v>2880</v>
      </c>
      <c r="C660" s="34" t="s">
        <v>1025</v>
      </c>
    </row>
    <row r="661" spans="1:3" x14ac:dyDescent="0.25">
      <c r="A661" s="34" t="s">
        <v>2695</v>
      </c>
      <c r="B661" s="34" t="s">
        <v>2696</v>
      </c>
      <c r="C661" s="34" t="s">
        <v>1025</v>
      </c>
    </row>
    <row r="662" spans="1:3" x14ac:dyDescent="0.25">
      <c r="A662" s="34" t="s">
        <v>2697</v>
      </c>
      <c r="B662" s="34" t="s">
        <v>2698</v>
      </c>
      <c r="C662" s="34" t="s">
        <v>1025</v>
      </c>
    </row>
    <row r="663" spans="1:3" x14ac:dyDescent="0.25">
      <c r="A663" s="34" t="s">
        <v>2697</v>
      </c>
      <c r="B663" s="34" t="s">
        <v>2881</v>
      </c>
      <c r="C663" s="34" t="s">
        <v>1025</v>
      </c>
    </row>
    <row r="664" spans="1:3" x14ac:dyDescent="0.25">
      <c r="A664" s="34" t="s">
        <v>2699</v>
      </c>
      <c r="B664" s="34" t="s">
        <v>2700</v>
      </c>
      <c r="C664" s="34" t="s">
        <v>1025</v>
      </c>
    </row>
    <row r="665" spans="1:3" x14ac:dyDescent="0.25">
      <c r="A665" s="34" t="s">
        <v>2767</v>
      </c>
      <c r="B665" s="34" t="s">
        <v>2768</v>
      </c>
      <c r="C665" s="34" t="s">
        <v>1025</v>
      </c>
    </row>
    <row r="666" spans="1:3" x14ac:dyDescent="0.25">
      <c r="A666" s="34" t="s">
        <v>2767</v>
      </c>
      <c r="B666" s="34" t="s">
        <v>2948</v>
      </c>
      <c r="C666" s="34" t="s">
        <v>1025</v>
      </c>
    </row>
    <row r="667" spans="1:3" x14ac:dyDescent="0.25">
      <c r="A667" s="34" t="s">
        <v>2701</v>
      </c>
      <c r="B667" s="34" t="s">
        <v>2702</v>
      </c>
      <c r="C667" s="34" t="s">
        <v>1025</v>
      </c>
    </row>
    <row r="668" spans="1:3" x14ac:dyDescent="0.25">
      <c r="A668" s="34" t="s">
        <v>2701</v>
      </c>
      <c r="B668" s="34" t="s">
        <v>2882</v>
      </c>
      <c r="C668" s="34" t="s">
        <v>1025</v>
      </c>
    </row>
    <row r="669" spans="1:3" x14ac:dyDescent="0.25">
      <c r="A669" s="34" t="s">
        <v>2703</v>
      </c>
      <c r="B669" s="34" t="s">
        <v>2704</v>
      </c>
      <c r="C669" s="34" t="s">
        <v>1025</v>
      </c>
    </row>
    <row r="670" spans="1:3" x14ac:dyDescent="0.25">
      <c r="A670" s="34" t="s">
        <v>2703</v>
      </c>
      <c r="B670" s="34" t="s">
        <v>2883</v>
      </c>
      <c r="C670" s="34" t="s">
        <v>1025</v>
      </c>
    </row>
    <row r="671" spans="1:3" x14ac:dyDescent="0.25">
      <c r="A671" s="34" t="s">
        <v>2754</v>
      </c>
      <c r="B671" s="34" t="s">
        <v>2755</v>
      </c>
      <c r="C671" s="34" t="s">
        <v>1025</v>
      </c>
    </row>
    <row r="672" spans="1:3" x14ac:dyDescent="0.25">
      <c r="A672" s="34" t="s">
        <v>2754</v>
      </c>
      <c r="B672" s="34" t="s">
        <v>2884</v>
      </c>
      <c r="C672" s="34" t="s">
        <v>1025</v>
      </c>
    </row>
    <row r="673" spans="1:3" x14ac:dyDescent="0.25">
      <c r="A673" s="34" t="s">
        <v>2756</v>
      </c>
      <c r="B673" s="34" t="s">
        <v>2757</v>
      </c>
      <c r="C673" s="34" t="s">
        <v>1025</v>
      </c>
    </row>
    <row r="674" spans="1:3" x14ac:dyDescent="0.25">
      <c r="A674" s="34" t="s">
        <v>2756</v>
      </c>
      <c r="B674" s="34" t="s">
        <v>2885</v>
      </c>
      <c r="C674" s="34" t="s">
        <v>1025</v>
      </c>
    </row>
    <row r="675" spans="1:3" x14ac:dyDescent="0.25">
      <c r="A675" s="34" t="s">
        <v>2769</v>
      </c>
      <c r="B675" s="34" t="s">
        <v>2770</v>
      </c>
      <c r="C675" s="34" t="s">
        <v>1025</v>
      </c>
    </row>
    <row r="676" spans="1:3" x14ac:dyDescent="0.25">
      <c r="A676" s="34" t="s">
        <v>2769</v>
      </c>
      <c r="B676" s="34" t="s">
        <v>2886</v>
      </c>
      <c r="C676" s="34" t="s">
        <v>1025</v>
      </c>
    </row>
    <row r="677" spans="1:3" x14ac:dyDescent="0.25">
      <c r="A677" s="34" t="s">
        <v>2705</v>
      </c>
      <c r="B677" s="34" t="s">
        <v>2706</v>
      </c>
      <c r="C677" s="34" t="s">
        <v>1025</v>
      </c>
    </row>
    <row r="678" spans="1:3" x14ac:dyDescent="0.25">
      <c r="A678" s="34" t="s">
        <v>2705</v>
      </c>
      <c r="B678" s="34" t="s">
        <v>2887</v>
      </c>
      <c r="C678" s="34" t="s">
        <v>1025</v>
      </c>
    </row>
    <row r="679" spans="1:3" x14ac:dyDescent="0.25">
      <c r="A679" s="34" t="s">
        <v>2790</v>
      </c>
      <c r="B679" s="34" t="s">
        <v>2791</v>
      </c>
      <c r="C679" s="34" t="s">
        <v>1025</v>
      </c>
    </row>
    <row r="680" spans="1:3" x14ac:dyDescent="0.25">
      <c r="A680" s="34" t="s">
        <v>2790</v>
      </c>
      <c r="B680" s="34" t="s">
        <v>2888</v>
      </c>
      <c r="C680" s="34" t="s">
        <v>1025</v>
      </c>
    </row>
    <row r="681" spans="1:3" x14ac:dyDescent="0.25">
      <c r="A681" s="34" t="s">
        <v>2889</v>
      </c>
      <c r="B681" s="34" t="s">
        <v>2890</v>
      </c>
      <c r="C681" s="34" t="s">
        <v>1025</v>
      </c>
    </row>
    <row r="682" spans="1:3" x14ac:dyDescent="0.25">
      <c r="A682" s="34" t="s">
        <v>2709</v>
      </c>
      <c r="B682" s="34" t="s">
        <v>2710</v>
      </c>
      <c r="C682" s="34" t="s">
        <v>1025</v>
      </c>
    </row>
    <row r="683" spans="1:3" x14ac:dyDescent="0.25">
      <c r="A683" s="34" t="s">
        <v>2891</v>
      </c>
      <c r="B683" s="34" t="s">
        <v>2892</v>
      </c>
      <c r="C683" s="34" t="s">
        <v>1025</v>
      </c>
    </row>
    <row r="684" spans="1:3" x14ac:dyDescent="0.25">
      <c r="A684" s="34" t="s">
        <v>2893</v>
      </c>
      <c r="B684" s="34" t="s">
        <v>2894</v>
      </c>
      <c r="C684" s="34" t="s">
        <v>1025</v>
      </c>
    </row>
    <row r="685" spans="1:3" x14ac:dyDescent="0.25">
      <c r="A685" s="34" t="s">
        <v>2711</v>
      </c>
      <c r="B685" s="34" t="s">
        <v>2712</v>
      </c>
      <c r="C685" s="34" t="s">
        <v>1025</v>
      </c>
    </row>
    <row r="686" spans="1:3" x14ac:dyDescent="0.25">
      <c r="A686" s="34" t="s">
        <v>2713</v>
      </c>
      <c r="B686" s="34" t="s">
        <v>2714</v>
      </c>
      <c r="C686" s="34" t="s">
        <v>1025</v>
      </c>
    </row>
    <row r="687" spans="1:3" x14ac:dyDescent="0.25">
      <c r="A687" s="34" t="s">
        <v>2895</v>
      </c>
      <c r="B687" s="34" t="s">
        <v>2896</v>
      </c>
      <c r="C687" s="34" t="s">
        <v>1025</v>
      </c>
    </row>
    <row r="688" spans="1:3" x14ac:dyDescent="0.25">
      <c r="A688" s="34" t="s">
        <v>2715</v>
      </c>
      <c r="B688" s="34" t="s">
        <v>2716</v>
      </c>
      <c r="C688" s="34" t="s">
        <v>1025</v>
      </c>
    </row>
    <row r="689" spans="1:3" x14ac:dyDescent="0.25">
      <c r="A689" s="34" t="s">
        <v>2715</v>
      </c>
      <c r="B689" s="34" t="s">
        <v>2897</v>
      </c>
      <c r="C689" s="34" t="s">
        <v>1025</v>
      </c>
    </row>
    <row r="690" spans="1:3" x14ac:dyDescent="0.25">
      <c r="A690" s="34" t="s">
        <v>2717</v>
      </c>
      <c r="B690" s="34" t="s">
        <v>2718</v>
      </c>
      <c r="C690" s="34" t="s">
        <v>1025</v>
      </c>
    </row>
    <row r="691" spans="1:3" x14ac:dyDescent="0.25">
      <c r="A691" s="34" t="s">
        <v>2717</v>
      </c>
      <c r="B691" s="34" t="s">
        <v>2898</v>
      </c>
      <c r="C691" s="34" t="s">
        <v>1025</v>
      </c>
    </row>
    <row r="692" spans="1:3" x14ac:dyDescent="0.25">
      <c r="A692" s="34" t="s">
        <v>2719</v>
      </c>
      <c r="B692" s="34" t="s">
        <v>2720</v>
      </c>
      <c r="C692" s="34" t="s">
        <v>1025</v>
      </c>
    </row>
    <row r="693" spans="1:3" x14ac:dyDescent="0.25">
      <c r="A693" s="34" t="s">
        <v>2719</v>
      </c>
      <c r="B693" s="34" t="s">
        <v>2899</v>
      </c>
      <c r="C693" s="34" t="s">
        <v>1025</v>
      </c>
    </row>
    <row r="694" spans="1:3" x14ac:dyDescent="0.25">
      <c r="A694" s="34" t="s">
        <v>2721</v>
      </c>
      <c r="B694" s="34" t="s">
        <v>2722</v>
      </c>
      <c r="C694" s="34" t="s">
        <v>1025</v>
      </c>
    </row>
    <row r="695" spans="1:3" x14ac:dyDescent="0.25">
      <c r="A695" s="34" t="s">
        <v>2723</v>
      </c>
      <c r="B695" s="34" t="s">
        <v>2724</v>
      </c>
      <c r="C695" s="34" t="s">
        <v>1025</v>
      </c>
    </row>
    <row r="696" spans="1:3" x14ac:dyDescent="0.25">
      <c r="A696" s="34" t="s">
        <v>2900</v>
      </c>
      <c r="B696" s="34" t="s">
        <v>2901</v>
      </c>
      <c r="C696" s="34" t="s">
        <v>1025</v>
      </c>
    </row>
    <row r="697" spans="1:3" x14ac:dyDescent="0.25">
      <c r="A697" s="34" t="s">
        <v>2759</v>
      </c>
      <c r="B697" s="34" t="s">
        <v>2760</v>
      </c>
      <c r="C697" s="34" t="s">
        <v>1025</v>
      </c>
    </row>
    <row r="698" spans="1:3" x14ac:dyDescent="0.25">
      <c r="A698" s="34" t="s">
        <v>2902</v>
      </c>
      <c r="B698" s="34" t="s">
        <v>2903</v>
      </c>
      <c r="C698" s="34" t="s">
        <v>1025</v>
      </c>
    </row>
    <row r="699" spans="1:3" x14ac:dyDescent="0.25">
      <c r="A699" s="34" t="s">
        <v>2811</v>
      </c>
      <c r="B699" s="34" t="s">
        <v>2812</v>
      </c>
      <c r="C699" s="34" t="s">
        <v>1025</v>
      </c>
    </row>
    <row r="700" spans="1:3" x14ac:dyDescent="0.25">
      <c r="A700" s="34" t="s">
        <v>2811</v>
      </c>
      <c r="B700" s="34" t="s">
        <v>2991</v>
      </c>
      <c r="C700" s="34" t="s">
        <v>1025</v>
      </c>
    </row>
    <row r="701" spans="1:3" x14ac:dyDescent="0.25">
      <c r="A701" s="34" t="s">
        <v>2763</v>
      </c>
      <c r="B701" s="34" t="s">
        <v>2764</v>
      </c>
      <c r="C701" s="34" t="s">
        <v>1025</v>
      </c>
    </row>
    <row r="702" spans="1:3" x14ac:dyDescent="0.25">
      <c r="A702" s="34" t="s">
        <v>3593</v>
      </c>
      <c r="B702" s="34" t="s">
        <v>3594</v>
      </c>
      <c r="C702" s="34" t="s">
        <v>1025</v>
      </c>
    </row>
    <row r="703" spans="1:3" x14ac:dyDescent="0.25">
      <c r="A703" s="34" t="s">
        <v>3676</v>
      </c>
      <c r="B703" s="34" t="s">
        <v>4332</v>
      </c>
      <c r="C703" s="34" t="s">
        <v>1025</v>
      </c>
    </row>
    <row r="704" spans="1:3" x14ac:dyDescent="0.25">
      <c r="A704" s="34" t="s">
        <v>3676</v>
      </c>
      <c r="B704" s="34" t="s">
        <v>3677</v>
      </c>
      <c r="C704" s="34" t="s">
        <v>1025</v>
      </c>
    </row>
    <row r="705" spans="1:3" x14ac:dyDescent="0.25">
      <c r="A705" s="34" t="s">
        <v>3676</v>
      </c>
      <c r="B705" s="34" t="s">
        <v>3751</v>
      </c>
      <c r="C705" s="34" t="s">
        <v>1025</v>
      </c>
    </row>
    <row r="706" spans="1:3" x14ac:dyDescent="0.25">
      <c r="A706" s="34" t="s">
        <v>3975</v>
      </c>
      <c r="B706" s="34" t="s">
        <v>3976</v>
      </c>
      <c r="C706" s="34" t="s">
        <v>1025</v>
      </c>
    </row>
    <row r="707" spans="1:3" x14ac:dyDescent="0.25">
      <c r="A707" s="34" t="s">
        <v>3975</v>
      </c>
      <c r="B707" s="34" t="s">
        <v>4098</v>
      </c>
      <c r="C707" s="34" t="s">
        <v>1025</v>
      </c>
    </row>
    <row r="708" spans="1:3" x14ac:dyDescent="0.25">
      <c r="A708" s="34" t="s">
        <v>3595</v>
      </c>
      <c r="B708" s="34" t="s">
        <v>3596</v>
      </c>
      <c r="C708" s="34" t="s">
        <v>1025</v>
      </c>
    </row>
    <row r="709" spans="1:3" x14ac:dyDescent="0.25">
      <c r="A709" s="34" t="s">
        <v>1558</v>
      </c>
      <c r="B709" s="34" t="s">
        <v>1559</v>
      </c>
      <c r="C709" s="34" t="s">
        <v>1025</v>
      </c>
    </row>
    <row r="710" spans="1:3" x14ac:dyDescent="0.25">
      <c r="A710" s="34" t="s">
        <v>2707</v>
      </c>
      <c r="B710" s="34" t="s">
        <v>2708</v>
      </c>
      <c r="C710" s="34" t="s">
        <v>1025</v>
      </c>
    </row>
    <row r="711" spans="1:3" x14ac:dyDescent="0.25">
      <c r="A711" s="34" t="s">
        <v>3482</v>
      </c>
      <c r="B711" s="34" t="s">
        <v>3483</v>
      </c>
      <c r="C711" s="34" t="s">
        <v>1025</v>
      </c>
    </row>
    <row r="712" spans="1:3" x14ac:dyDescent="0.25">
      <c r="A712" s="34" t="s">
        <v>3482</v>
      </c>
      <c r="B712" s="34" t="s">
        <v>4487</v>
      </c>
      <c r="C712" s="34" t="s">
        <v>1025</v>
      </c>
    </row>
    <row r="713" spans="1:3" x14ac:dyDescent="0.25">
      <c r="A713" s="34" t="s">
        <v>4645</v>
      </c>
      <c r="B713" s="34" t="s">
        <v>4646</v>
      </c>
      <c r="C713" s="34" t="s">
        <v>1025</v>
      </c>
    </row>
    <row r="714" spans="1:3" x14ac:dyDescent="0.25">
      <c r="A714" s="34" t="s">
        <v>4523</v>
      </c>
      <c r="B714" s="34" t="s">
        <v>4524</v>
      </c>
      <c r="C714" s="34" t="s">
        <v>1025</v>
      </c>
    </row>
    <row r="715" spans="1:3" x14ac:dyDescent="0.25">
      <c r="A715" s="34" t="s">
        <v>1999</v>
      </c>
      <c r="B715" s="34" t="s">
        <v>2000</v>
      </c>
      <c r="C715" s="34" t="s">
        <v>1025</v>
      </c>
    </row>
    <row r="716" spans="1:3" x14ac:dyDescent="0.25">
      <c r="A716" s="34" t="s">
        <v>1989</v>
      </c>
      <c r="B716" s="34" t="s">
        <v>1990</v>
      </c>
      <c r="C716" s="34" t="s">
        <v>1025</v>
      </c>
    </row>
    <row r="717" spans="1:3" x14ac:dyDescent="0.25">
      <c r="A717" s="34" t="s">
        <v>2462</v>
      </c>
      <c r="B717" s="34" t="s">
        <v>2463</v>
      </c>
      <c r="C717" s="34" t="s">
        <v>1025</v>
      </c>
    </row>
    <row r="718" spans="1:3" x14ac:dyDescent="0.25">
      <c r="A718" s="34" t="s">
        <v>63</v>
      </c>
      <c r="B718" s="34" t="s">
        <v>1279</v>
      </c>
      <c r="C718" s="34" t="s">
        <v>1025</v>
      </c>
    </row>
    <row r="719" spans="1:3" x14ac:dyDescent="0.25">
      <c r="A719" s="34" t="s">
        <v>1541</v>
      </c>
      <c r="B719" s="34" t="s">
        <v>1542</v>
      </c>
      <c r="C719" s="34" t="s">
        <v>1025</v>
      </c>
    </row>
    <row r="720" spans="1:3" x14ac:dyDescent="0.25">
      <c r="A720" s="34" t="s">
        <v>782</v>
      </c>
      <c r="B720" s="34" t="s">
        <v>2158</v>
      </c>
      <c r="C720" s="34" t="s">
        <v>1026</v>
      </c>
    </row>
    <row r="721" spans="1:3" x14ac:dyDescent="0.25">
      <c r="A721" s="34" t="s">
        <v>29</v>
      </c>
      <c r="B721" s="34" t="s">
        <v>3132</v>
      </c>
      <c r="C721" s="34" t="s">
        <v>1025</v>
      </c>
    </row>
    <row r="722" spans="1:3" x14ac:dyDescent="0.25">
      <c r="A722" s="34" t="s">
        <v>1208</v>
      </c>
      <c r="B722" s="34" t="s">
        <v>1209</v>
      </c>
      <c r="C722" s="34" t="s">
        <v>1025</v>
      </c>
    </row>
    <row r="723" spans="1:3" x14ac:dyDescent="0.25">
      <c r="A723" s="34" t="s">
        <v>1251</v>
      </c>
      <c r="B723" s="34" t="s">
        <v>1252</v>
      </c>
      <c r="C723" s="34" t="s">
        <v>1025</v>
      </c>
    </row>
    <row r="724" spans="1:3" x14ac:dyDescent="0.25">
      <c r="A724" s="34" t="s">
        <v>2813</v>
      </c>
      <c r="B724" s="34" t="s">
        <v>2814</v>
      </c>
      <c r="C724" s="34" t="s">
        <v>1025</v>
      </c>
    </row>
    <row r="725" spans="1:3" x14ac:dyDescent="0.25">
      <c r="A725" s="34" t="s">
        <v>462</v>
      </c>
      <c r="B725" s="34" t="s">
        <v>4025</v>
      </c>
      <c r="C725" s="34" t="s">
        <v>1026</v>
      </c>
    </row>
    <row r="726" spans="1:3" x14ac:dyDescent="0.25">
      <c r="A726" s="34" t="s">
        <v>3015</v>
      </c>
      <c r="B726" s="34" t="s">
        <v>3016</v>
      </c>
      <c r="C726" s="34" t="s">
        <v>1025</v>
      </c>
    </row>
    <row r="727" spans="1:3" x14ac:dyDescent="0.25">
      <c r="A727" s="34" t="s">
        <v>652</v>
      </c>
      <c r="B727" s="34" t="s">
        <v>3888</v>
      </c>
      <c r="C727" s="34" t="s">
        <v>1026</v>
      </c>
    </row>
    <row r="728" spans="1:3" x14ac:dyDescent="0.25">
      <c r="A728" s="34" t="s">
        <v>48</v>
      </c>
      <c r="B728" s="34" t="s">
        <v>1263</v>
      </c>
      <c r="C728" s="34" t="s">
        <v>1025</v>
      </c>
    </row>
    <row r="729" spans="1:3" x14ac:dyDescent="0.25">
      <c r="A729" s="34" t="s">
        <v>48</v>
      </c>
      <c r="B729" s="34" t="s">
        <v>1797</v>
      </c>
      <c r="C729" s="34" t="s">
        <v>1025</v>
      </c>
    </row>
    <row r="730" spans="1:3" x14ac:dyDescent="0.25">
      <c r="A730" s="34" t="s">
        <v>1460</v>
      </c>
      <c r="B730" s="34" t="s">
        <v>2096</v>
      </c>
      <c r="C730" s="34" t="s">
        <v>1025</v>
      </c>
    </row>
    <row r="731" spans="1:3" x14ac:dyDescent="0.25">
      <c r="A731" s="34" t="s">
        <v>387</v>
      </c>
      <c r="B731" s="34" t="s">
        <v>2392</v>
      </c>
      <c r="C731" s="34" t="s">
        <v>1025</v>
      </c>
    </row>
    <row r="732" spans="1:3" x14ac:dyDescent="0.25">
      <c r="A732" s="34" t="s">
        <v>388</v>
      </c>
      <c r="B732" s="34" t="s">
        <v>2393</v>
      </c>
      <c r="C732" s="34" t="s">
        <v>1025</v>
      </c>
    </row>
    <row r="733" spans="1:3" x14ac:dyDescent="0.25">
      <c r="A733" s="34" t="s">
        <v>395</v>
      </c>
      <c r="B733" s="34" t="s">
        <v>2402</v>
      </c>
      <c r="C733" s="34" t="s">
        <v>1025</v>
      </c>
    </row>
    <row r="734" spans="1:3" x14ac:dyDescent="0.25">
      <c r="A734" s="34" t="s">
        <v>2399</v>
      </c>
      <c r="B734" s="34" t="s">
        <v>2400</v>
      </c>
      <c r="C734" s="34" t="s">
        <v>1025</v>
      </c>
    </row>
    <row r="735" spans="1:3" x14ac:dyDescent="0.25">
      <c r="A735" s="34" t="s">
        <v>398</v>
      </c>
      <c r="B735" s="34" t="s">
        <v>2405</v>
      </c>
      <c r="C735" s="34" t="s">
        <v>1025</v>
      </c>
    </row>
    <row r="736" spans="1:3" x14ac:dyDescent="0.25">
      <c r="A736" s="34" t="s">
        <v>386</v>
      </c>
      <c r="B736" s="34" t="s">
        <v>2389</v>
      </c>
      <c r="C736" s="34" t="s">
        <v>1025</v>
      </c>
    </row>
    <row r="737" spans="1:3" x14ac:dyDescent="0.25">
      <c r="A737" s="34" t="s">
        <v>2390</v>
      </c>
      <c r="B737" s="34" t="s">
        <v>2391</v>
      </c>
      <c r="C737" s="34" t="s">
        <v>1025</v>
      </c>
    </row>
    <row r="738" spans="1:3" x14ac:dyDescent="0.25">
      <c r="A738" s="34" t="s">
        <v>389</v>
      </c>
      <c r="B738" s="34" t="s">
        <v>2394</v>
      </c>
      <c r="C738" s="34" t="s">
        <v>1025</v>
      </c>
    </row>
    <row r="739" spans="1:3" x14ac:dyDescent="0.25">
      <c r="A739" s="34" t="s">
        <v>397</v>
      </c>
      <c r="B739" s="34" t="s">
        <v>2404</v>
      </c>
      <c r="C739" s="34" t="s">
        <v>1025</v>
      </c>
    </row>
    <row r="740" spans="1:3" x14ac:dyDescent="0.25">
      <c r="A740" s="34" t="s">
        <v>400</v>
      </c>
      <c r="B740" s="34" t="s">
        <v>2407</v>
      </c>
      <c r="C740" s="34" t="s">
        <v>1025</v>
      </c>
    </row>
    <row r="741" spans="1:3" x14ac:dyDescent="0.25">
      <c r="A741" s="34" t="s">
        <v>401</v>
      </c>
      <c r="B741" s="34" t="s">
        <v>2408</v>
      </c>
      <c r="C741" s="34" t="s">
        <v>1025</v>
      </c>
    </row>
    <row r="742" spans="1:3" x14ac:dyDescent="0.25">
      <c r="A742" s="34" t="s">
        <v>2387</v>
      </c>
      <c r="B742" s="34" t="s">
        <v>2388</v>
      </c>
      <c r="C742" s="34" t="s">
        <v>1025</v>
      </c>
    </row>
    <row r="743" spans="1:3" x14ac:dyDescent="0.25">
      <c r="A743" s="34" t="s">
        <v>2409</v>
      </c>
      <c r="B743" s="34" t="s">
        <v>2410</v>
      </c>
      <c r="C743" s="34" t="s">
        <v>1025</v>
      </c>
    </row>
    <row r="744" spans="1:3" x14ac:dyDescent="0.25">
      <c r="A744" s="34" t="s">
        <v>396</v>
      </c>
      <c r="B744" s="34" t="s">
        <v>2403</v>
      </c>
      <c r="C744" s="34" t="s">
        <v>1025</v>
      </c>
    </row>
    <row r="745" spans="1:3" x14ac:dyDescent="0.25">
      <c r="A745" s="34" t="s">
        <v>392</v>
      </c>
      <c r="B745" s="34" t="s">
        <v>2397</v>
      </c>
      <c r="C745" s="34" t="s">
        <v>1025</v>
      </c>
    </row>
    <row r="746" spans="1:3" x14ac:dyDescent="0.25">
      <c r="A746" s="34" t="s">
        <v>393</v>
      </c>
      <c r="B746" s="34" t="s">
        <v>2398</v>
      </c>
      <c r="C746" s="34" t="s">
        <v>1025</v>
      </c>
    </row>
    <row r="747" spans="1:3" x14ac:dyDescent="0.25">
      <c r="A747" s="34" t="s">
        <v>399</v>
      </c>
      <c r="B747" s="34" t="s">
        <v>2406</v>
      </c>
      <c r="C747" s="34" t="s">
        <v>1025</v>
      </c>
    </row>
    <row r="748" spans="1:3" x14ac:dyDescent="0.25">
      <c r="A748" s="34" t="s">
        <v>390</v>
      </c>
      <c r="B748" s="34" t="s">
        <v>2395</v>
      </c>
      <c r="C748" s="34" t="s">
        <v>1025</v>
      </c>
    </row>
    <row r="749" spans="1:3" x14ac:dyDescent="0.25">
      <c r="A749" s="34" t="s">
        <v>2217</v>
      </c>
      <c r="B749" s="34" t="s">
        <v>2218</v>
      </c>
      <c r="C749" s="34" t="s">
        <v>1025</v>
      </c>
    </row>
    <row r="750" spans="1:3" x14ac:dyDescent="0.25">
      <c r="A750" s="34" t="s">
        <v>3303</v>
      </c>
      <c r="B750" s="34" t="s">
        <v>3304</v>
      </c>
      <c r="C750" s="34" t="s">
        <v>1025</v>
      </c>
    </row>
    <row r="751" spans="1:3" x14ac:dyDescent="0.25">
      <c r="A751" s="34" t="s">
        <v>3303</v>
      </c>
      <c r="B751" s="34" t="s">
        <v>3305</v>
      </c>
      <c r="C751" s="34" t="s">
        <v>1025</v>
      </c>
    </row>
    <row r="752" spans="1:3" x14ac:dyDescent="0.25">
      <c r="A752" s="34" t="s">
        <v>3303</v>
      </c>
      <c r="B752" s="34" t="s">
        <v>3306</v>
      </c>
      <c r="C752" s="34" t="s">
        <v>1025</v>
      </c>
    </row>
    <row r="753" spans="1:3" x14ac:dyDescent="0.25">
      <c r="A753" s="34" t="s">
        <v>3303</v>
      </c>
      <c r="B753" s="34" t="s">
        <v>3307</v>
      </c>
      <c r="C753" s="34" t="s">
        <v>1025</v>
      </c>
    </row>
    <row r="754" spans="1:3" x14ac:dyDescent="0.25">
      <c r="A754" s="34" t="s">
        <v>3303</v>
      </c>
      <c r="B754" s="34" t="s">
        <v>3308</v>
      </c>
      <c r="C754" s="34" t="s">
        <v>1025</v>
      </c>
    </row>
    <row r="755" spans="1:3" x14ac:dyDescent="0.25">
      <c r="A755" s="34" t="s">
        <v>3303</v>
      </c>
      <c r="B755" s="34" t="s">
        <v>3309</v>
      </c>
      <c r="C755" s="34" t="s">
        <v>1025</v>
      </c>
    </row>
    <row r="756" spans="1:3" x14ac:dyDescent="0.25">
      <c r="A756" s="34" t="s">
        <v>3303</v>
      </c>
      <c r="B756" s="34" t="s">
        <v>3310</v>
      </c>
      <c r="C756" s="34" t="s">
        <v>1025</v>
      </c>
    </row>
    <row r="757" spans="1:3" x14ac:dyDescent="0.25">
      <c r="A757" s="34" t="s">
        <v>3303</v>
      </c>
      <c r="B757" s="34" t="s">
        <v>3311</v>
      </c>
      <c r="C757" s="34" t="s">
        <v>1025</v>
      </c>
    </row>
    <row r="758" spans="1:3" x14ac:dyDescent="0.25">
      <c r="A758" s="34" t="s">
        <v>3303</v>
      </c>
      <c r="B758" s="34" t="s">
        <v>3312</v>
      </c>
      <c r="C758" s="34" t="s">
        <v>1025</v>
      </c>
    </row>
    <row r="759" spans="1:3" x14ac:dyDescent="0.25">
      <c r="A759" s="34" t="s">
        <v>3303</v>
      </c>
      <c r="B759" s="34" t="s">
        <v>3313</v>
      </c>
      <c r="C759" s="34" t="s">
        <v>1025</v>
      </c>
    </row>
    <row r="760" spans="1:3" x14ac:dyDescent="0.25">
      <c r="A760" s="34" t="s">
        <v>3303</v>
      </c>
      <c r="B760" s="34" t="s">
        <v>3314</v>
      </c>
      <c r="C760" s="34" t="s">
        <v>1025</v>
      </c>
    </row>
    <row r="761" spans="1:3" x14ac:dyDescent="0.25">
      <c r="A761" s="34" t="s">
        <v>3303</v>
      </c>
      <c r="B761" s="34" t="s">
        <v>3315</v>
      </c>
      <c r="C761" s="34" t="s">
        <v>1025</v>
      </c>
    </row>
    <row r="762" spans="1:3" x14ac:dyDescent="0.25">
      <c r="A762" s="34" t="s">
        <v>3303</v>
      </c>
      <c r="B762" s="34" t="s">
        <v>3316</v>
      </c>
      <c r="C762" s="34" t="s">
        <v>1025</v>
      </c>
    </row>
    <row r="763" spans="1:3" x14ac:dyDescent="0.25">
      <c r="A763" s="34" t="s">
        <v>3303</v>
      </c>
      <c r="B763" s="34" t="s">
        <v>3317</v>
      </c>
      <c r="C763" s="34" t="s">
        <v>1025</v>
      </c>
    </row>
    <row r="764" spans="1:3" x14ac:dyDescent="0.25">
      <c r="A764" s="34" t="s">
        <v>3303</v>
      </c>
      <c r="B764" s="34" t="s">
        <v>3318</v>
      </c>
      <c r="C764" s="34" t="s">
        <v>1025</v>
      </c>
    </row>
    <row r="765" spans="1:3" x14ac:dyDescent="0.25">
      <c r="A765" s="34" t="s">
        <v>3303</v>
      </c>
      <c r="B765" s="34" t="s">
        <v>3319</v>
      </c>
      <c r="C765" s="34" t="s">
        <v>1025</v>
      </c>
    </row>
    <row r="766" spans="1:3" x14ac:dyDescent="0.25">
      <c r="A766" s="34" t="s">
        <v>3303</v>
      </c>
      <c r="B766" s="34" t="s">
        <v>3320</v>
      </c>
      <c r="C766" s="34" t="s">
        <v>1025</v>
      </c>
    </row>
    <row r="767" spans="1:3" x14ac:dyDescent="0.25">
      <c r="A767" s="34" t="s">
        <v>3303</v>
      </c>
      <c r="B767" s="34" t="s">
        <v>3321</v>
      </c>
      <c r="C767" s="34" t="s">
        <v>1025</v>
      </c>
    </row>
    <row r="768" spans="1:3" x14ac:dyDescent="0.25">
      <c r="A768" s="34" t="s">
        <v>3303</v>
      </c>
      <c r="B768" s="34" t="s">
        <v>3322</v>
      </c>
      <c r="C768" s="34" t="s">
        <v>1025</v>
      </c>
    </row>
    <row r="769" spans="1:3" x14ac:dyDescent="0.25">
      <c r="A769" s="34" t="s">
        <v>3303</v>
      </c>
      <c r="B769" s="34" t="s">
        <v>3323</v>
      </c>
      <c r="C769" s="34" t="s">
        <v>1025</v>
      </c>
    </row>
    <row r="770" spans="1:3" x14ac:dyDescent="0.25">
      <c r="A770" s="34" t="s">
        <v>3303</v>
      </c>
      <c r="B770" s="34" t="s">
        <v>3324</v>
      </c>
      <c r="C770" s="34" t="s">
        <v>1025</v>
      </c>
    </row>
    <row r="771" spans="1:3" x14ac:dyDescent="0.25">
      <c r="A771" s="34" t="s">
        <v>3303</v>
      </c>
      <c r="B771" s="34" t="s">
        <v>3325</v>
      </c>
      <c r="C771" s="34" t="s">
        <v>1025</v>
      </c>
    </row>
    <row r="772" spans="1:3" x14ac:dyDescent="0.25">
      <c r="A772" s="34" t="s">
        <v>3303</v>
      </c>
      <c r="B772" s="34" t="s">
        <v>3326</v>
      </c>
      <c r="C772" s="34" t="s">
        <v>1025</v>
      </c>
    </row>
    <row r="773" spans="1:3" x14ac:dyDescent="0.25">
      <c r="A773" s="34" t="s">
        <v>3303</v>
      </c>
      <c r="B773" s="34" t="s">
        <v>3327</v>
      </c>
      <c r="C773" s="34" t="s">
        <v>1025</v>
      </c>
    </row>
    <row r="774" spans="1:3" x14ac:dyDescent="0.25">
      <c r="A774" s="34" t="s">
        <v>3303</v>
      </c>
      <c r="B774" s="34" t="s">
        <v>3328</v>
      </c>
      <c r="C774" s="34" t="s">
        <v>1025</v>
      </c>
    </row>
    <row r="775" spans="1:3" x14ac:dyDescent="0.25">
      <c r="A775" s="34" t="s">
        <v>3303</v>
      </c>
      <c r="B775" s="34" t="s">
        <v>3329</v>
      </c>
      <c r="C775" s="34" t="s">
        <v>1025</v>
      </c>
    </row>
    <row r="776" spans="1:3" x14ac:dyDescent="0.25">
      <c r="A776" s="34" t="s">
        <v>3144</v>
      </c>
      <c r="B776" s="34" t="s">
        <v>3145</v>
      </c>
      <c r="C776" s="34" t="s">
        <v>1025</v>
      </c>
    </row>
    <row r="777" spans="1:3" x14ac:dyDescent="0.25">
      <c r="A777" s="34" t="s">
        <v>2122</v>
      </c>
      <c r="B777" s="34" t="s">
        <v>2123</v>
      </c>
      <c r="C777" s="34" t="s">
        <v>1026</v>
      </c>
    </row>
    <row r="778" spans="1:3" x14ac:dyDescent="0.25">
      <c r="A778" s="34" t="s">
        <v>906</v>
      </c>
      <c r="B778" s="34" t="s">
        <v>2487</v>
      </c>
      <c r="C778" s="34" t="s">
        <v>1026</v>
      </c>
    </row>
    <row r="779" spans="1:3" x14ac:dyDescent="0.25">
      <c r="A779" s="34" t="s">
        <v>4393</v>
      </c>
      <c r="B779" s="34" t="s">
        <v>4394</v>
      </c>
      <c r="C779" s="34" t="s">
        <v>1026</v>
      </c>
    </row>
    <row r="780" spans="1:3" x14ac:dyDescent="0.25">
      <c r="A780" s="34" t="s">
        <v>150</v>
      </c>
      <c r="B780" s="34" t="s">
        <v>2758</v>
      </c>
      <c r="C780" s="34" t="s">
        <v>1026</v>
      </c>
    </row>
    <row r="781" spans="1:3" x14ac:dyDescent="0.25">
      <c r="A781" s="34" t="s">
        <v>348</v>
      </c>
      <c r="B781" s="34" t="s">
        <v>4435</v>
      </c>
      <c r="C781" s="34" t="s">
        <v>1025</v>
      </c>
    </row>
    <row r="782" spans="1:3" x14ac:dyDescent="0.25">
      <c r="A782" s="34" t="s">
        <v>1490</v>
      </c>
      <c r="B782" s="34" t="s">
        <v>1491</v>
      </c>
      <c r="C782" s="34" t="s">
        <v>1026</v>
      </c>
    </row>
    <row r="783" spans="1:3" x14ac:dyDescent="0.25">
      <c r="A783" s="34" t="s">
        <v>3067</v>
      </c>
      <c r="B783" s="34" t="s">
        <v>3068</v>
      </c>
      <c r="C783" s="34" t="s">
        <v>1025</v>
      </c>
    </row>
    <row r="784" spans="1:3" x14ac:dyDescent="0.25">
      <c r="A784" s="34" t="s">
        <v>3529</v>
      </c>
      <c r="B784" s="34" t="s">
        <v>3530</v>
      </c>
      <c r="C784" s="34" t="s">
        <v>1025</v>
      </c>
    </row>
    <row r="785" spans="1:3" x14ac:dyDescent="0.25">
      <c r="A785" s="34" t="s">
        <v>3549</v>
      </c>
      <c r="B785" s="34" t="s">
        <v>3550</v>
      </c>
      <c r="C785" s="34" t="s">
        <v>1025</v>
      </c>
    </row>
    <row r="786" spans="1:3" x14ac:dyDescent="0.25">
      <c r="A786" s="34" t="s">
        <v>3478</v>
      </c>
      <c r="B786" s="34" t="s">
        <v>3479</v>
      </c>
      <c r="C786" s="34" t="s">
        <v>1025</v>
      </c>
    </row>
    <row r="787" spans="1:3" x14ac:dyDescent="0.25">
      <c r="A787" s="34" t="s">
        <v>1656</v>
      </c>
      <c r="B787" s="34" t="s">
        <v>1657</v>
      </c>
      <c r="C787" s="34" t="s">
        <v>1025</v>
      </c>
    </row>
    <row r="788" spans="1:3" x14ac:dyDescent="0.25">
      <c r="A788" s="34" t="s">
        <v>2577</v>
      </c>
      <c r="B788" s="34" t="s">
        <v>2578</v>
      </c>
      <c r="C788" s="34" t="s">
        <v>1025</v>
      </c>
    </row>
    <row r="789" spans="1:3" x14ac:dyDescent="0.25">
      <c r="A789" s="34" t="s">
        <v>2616</v>
      </c>
      <c r="B789" s="34" t="s">
        <v>2617</v>
      </c>
      <c r="C789" s="34" t="s">
        <v>1025</v>
      </c>
    </row>
    <row r="790" spans="1:3" x14ac:dyDescent="0.25">
      <c r="A790" s="34" t="s">
        <v>3484</v>
      </c>
      <c r="B790" s="34" t="s">
        <v>3485</v>
      </c>
      <c r="C790" s="34" t="s">
        <v>1025</v>
      </c>
    </row>
    <row r="791" spans="1:3" x14ac:dyDescent="0.25">
      <c r="A791" s="34" t="s">
        <v>3484</v>
      </c>
      <c r="B791" s="34" t="s">
        <v>4445</v>
      </c>
      <c r="C791" s="34" t="s">
        <v>1025</v>
      </c>
    </row>
    <row r="792" spans="1:3" x14ac:dyDescent="0.25">
      <c r="A792" s="34" t="s">
        <v>1724</v>
      </c>
      <c r="B792" s="34" t="s">
        <v>1725</v>
      </c>
      <c r="C792" s="34" t="s">
        <v>1025</v>
      </c>
    </row>
    <row r="793" spans="1:3" x14ac:dyDescent="0.25">
      <c r="A793" s="34" t="s">
        <v>857</v>
      </c>
      <c r="B793" s="34" t="s">
        <v>2025</v>
      </c>
      <c r="C793" s="34" t="s">
        <v>1025</v>
      </c>
    </row>
    <row r="794" spans="1:3" x14ac:dyDescent="0.25">
      <c r="A794" s="34" t="s">
        <v>4084</v>
      </c>
      <c r="B794" s="34" t="s">
        <v>4085</v>
      </c>
      <c r="C794" s="34" t="s">
        <v>1025</v>
      </c>
    </row>
    <row r="795" spans="1:3" x14ac:dyDescent="0.25">
      <c r="A795" s="34" t="s">
        <v>497</v>
      </c>
      <c r="B795" s="34" t="s">
        <v>1791</v>
      </c>
      <c r="C795" s="34" t="s">
        <v>1026</v>
      </c>
    </row>
    <row r="796" spans="1:3" x14ac:dyDescent="0.25">
      <c r="A796" s="34" t="s">
        <v>2796</v>
      </c>
      <c r="B796" s="34" t="s">
        <v>2797</v>
      </c>
      <c r="C796" s="34" t="s">
        <v>1025</v>
      </c>
    </row>
    <row r="797" spans="1:3" x14ac:dyDescent="0.25">
      <c r="A797" s="34" t="s">
        <v>4406</v>
      </c>
      <c r="B797" s="34" t="s">
        <v>4407</v>
      </c>
      <c r="C797" s="34" t="s">
        <v>1026</v>
      </c>
    </row>
    <row r="798" spans="1:3" x14ac:dyDescent="0.25">
      <c r="A798" s="34" t="s">
        <v>4326</v>
      </c>
      <c r="B798" s="34" t="s">
        <v>4327</v>
      </c>
      <c r="C798" s="34" t="s">
        <v>1025</v>
      </c>
    </row>
    <row r="799" spans="1:3" x14ac:dyDescent="0.25">
      <c r="A799" s="34" t="s">
        <v>468</v>
      </c>
      <c r="B799" s="34" t="s">
        <v>4605</v>
      </c>
      <c r="C799" s="34" t="s">
        <v>1026</v>
      </c>
    </row>
    <row r="800" spans="1:3" x14ac:dyDescent="0.25">
      <c r="A800" s="34" t="s">
        <v>574</v>
      </c>
      <c r="B800" s="34" t="s">
        <v>4415</v>
      </c>
      <c r="C800" s="34" t="s">
        <v>1026</v>
      </c>
    </row>
    <row r="801" spans="1:3" x14ac:dyDescent="0.25">
      <c r="A801" s="34" t="s">
        <v>2013</v>
      </c>
      <c r="B801" s="34" t="s">
        <v>2014</v>
      </c>
      <c r="C801" s="34" t="s">
        <v>1025</v>
      </c>
    </row>
    <row r="802" spans="1:3" x14ac:dyDescent="0.25">
      <c r="A802" s="34" t="s">
        <v>1537</v>
      </c>
      <c r="B802" s="34" t="s">
        <v>1538</v>
      </c>
      <c r="C802" s="34" t="s">
        <v>1025</v>
      </c>
    </row>
    <row r="803" spans="1:3" x14ac:dyDescent="0.25">
      <c r="A803" s="34" t="s">
        <v>615</v>
      </c>
      <c r="B803" s="34" t="s">
        <v>1895</v>
      </c>
      <c r="C803" s="34" t="s">
        <v>1026</v>
      </c>
    </row>
    <row r="804" spans="1:3" x14ac:dyDescent="0.25">
      <c r="A804" s="34" t="s">
        <v>632</v>
      </c>
      <c r="B804" s="34" t="s">
        <v>1925</v>
      </c>
      <c r="C804" s="34" t="s">
        <v>1026</v>
      </c>
    </row>
    <row r="805" spans="1:3" x14ac:dyDescent="0.25">
      <c r="A805" s="34" t="s">
        <v>224</v>
      </c>
      <c r="B805" s="34" t="s">
        <v>1420</v>
      </c>
      <c r="C805" s="34" t="s">
        <v>1026</v>
      </c>
    </row>
    <row r="806" spans="1:3" x14ac:dyDescent="0.25">
      <c r="A806" s="34" t="s">
        <v>4391</v>
      </c>
      <c r="B806" s="34" t="s">
        <v>4392</v>
      </c>
      <c r="C806" s="34" t="s">
        <v>1025</v>
      </c>
    </row>
    <row r="807" spans="1:3" x14ac:dyDescent="0.25">
      <c r="A807" s="34" t="s">
        <v>4651</v>
      </c>
      <c r="B807" s="34" t="s">
        <v>4652</v>
      </c>
      <c r="C807" s="34" t="s">
        <v>1025</v>
      </c>
    </row>
    <row r="808" spans="1:3" x14ac:dyDescent="0.25">
      <c r="A808" s="34" t="s">
        <v>2819</v>
      </c>
      <c r="B808" s="34" t="s">
        <v>2820</v>
      </c>
      <c r="C808" s="34" t="s">
        <v>1025</v>
      </c>
    </row>
    <row r="809" spans="1:3" x14ac:dyDescent="0.25">
      <c r="A809" s="34" t="s">
        <v>1917</v>
      </c>
      <c r="B809" s="34" t="s">
        <v>1918</v>
      </c>
      <c r="C809" s="34" t="s">
        <v>1025</v>
      </c>
    </row>
    <row r="810" spans="1:3" x14ac:dyDescent="0.25">
      <c r="A810" s="34" t="s">
        <v>4206</v>
      </c>
      <c r="B810" s="34" t="s">
        <v>4207</v>
      </c>
      <c r="C810" s="34" t="s">
        <v>1025</v>
      </c>
    </row>
    <row r="811" spans="1:3" x14ac:dyDescent="0.25">
      <c r="A811" s="34" t="s">
        <v>1884</v>
      </c>
      <c r="B811" s="34" t="s">
        <v>1885</v>
      </c>
      <c r="C811" s="34" t="s">
        <v>1025</v>
      </c>
    </row>
    <row r="812" spans="1:3" x14ac:dyDescent="0.25">
      <c r="A812" s="34" t="s">
        <v>601</v>
      </c>
      <c r="B812" s="34" t="s">
        <v>1887</v>
      </c>
      <c r="C812" s="34" t="s">
        <v>1025</v>
      </c>
    </row>
    <row r="813" spans="1:3" x14ac:dyDescent="0.25">
      <c r="A813" s="34" t="s">
        <v>1603</v>
      </c>
      <c r="B813" s="34" t="s">
        <v>1604</v>
      </c>
      <c r="C813" s="34" t="s">
        <v>1025</v>
      </c>
    </row>
    <row r="814" spans="1:3" x14ac:dyDescent="0.25">
      <c r="A814" s="34" t="s">
        <v>1632</v>
      </c>
      <c r="B814" s="34" t="s">
        <v>1633</v>
      </c>
      <c r="C814" s="34" t="s">
        <v>1025</v>
      </c>
    </row>
    <row r="815" spans="1:3" x14ac:dyDescent="0.25">
      <c r="A815" s="34" t="s">
        <v>3641</v>
      </c>
      <c r="B815" s="34" t="s">
        <v>4349</v>
      </c>
      <c r="C815" s="34" t="s">
        <v>1025</v>
      </c>
    </row>
    <row r="816" spans="1:3" x14ac:dyDescent="0.25">
      <c r="A816" s="34" t="s">
        <v>3641</v>
      </c>
      <c r="B816" s="34" t="s">
        <v>4350</v>
      </c>
      <c r="C816" s="34" t="s">
        <v>1025</v>
      </c>
    </row>
    <row r="817" spans="1:3" x14ac:dyDescent="0.25">
      <c r="A817" s="34" t="s">
        <v>3641</v>
      </c>
      <c r="B817" s="34" t="s">
        <v>3642</v>
      </c>
      <c r="C817" s="34" t="s">
        <v>1025</v>
      </c>
    </row>
    <row r="818" spans="1:3" x14ac:dyDescent="0.25">
      <c r="A818" s="34" t="s">
        <v>3641</v>
      </c>
      <c r="B818" s="34" t="s">
        <v>3796</v>
      </c>
      <c r="C818" s="34" t="s">
        <v>1025</v>
      </c>
    </row>
    <row r="819" spans="1:3" x14ac:dyDescent="0.25">
      <c r="A819" s="34" t="s">
        <v>98</v>
      </c>
      <c r="B819" s="34" t="s">
        <v>1329</v>
      </c>
      <c r="C819" s="34" t="s">
        <v>1026</v>
      </c>
    </row>
    <row r="820" spans="1:3" x14ac:dyDescent="0.25">
      <c r="A820" s="34" t="s">
        <v>489</v>
      </c>
      <c r="B820" s="34" t="s">
        <v>1781</v>
      </c>
      <c r="C820" s="34" t="s">
        <v>1026</v>
      </c>
    </row>
    <row r="821" spans="1:3" x14ac:dyDescent="0.25">
      <c r="A821" s="34" t="s">
        <v>2219</v>
      </c>
      <c r="B821" s="34" t="s">
        <v>2220</v>
      </c>
      <c r="C821" s="34" t="s">
        <v>1025</v>
      </c>
    </row>
    <row r="822" spans="1:3" x14ac:dyDescent="0.25">
      <c r="A822" s="34" t="s">
        <v>419</v>
      </c>
      <c r="B822" s="34" t="s">
        <v>3021</v>
      </c>
      <c r="C822" s="34" t="s">
        <v>1026</v>
      </c>
    </row>
    <row r="823" spans="1:3" x14ac:dyDescent="0.25">
      <c r="A823" s="34" t="s">
        <v>242</v>
      </c>
      <c r="B823" s="34" t="s">
        <v>4752</v>
      </c>
      <c r="C823" s="34" t="s">
        <v>1026</v>
      </c>
    </row>
    <row r="824" spans="1:3" x14ac:dyDescent="0.25">
      <c r="A824" s="34" t="s">
        <v>771</v>
      </c>
      <c r="B824" s="34" t="s">
        <v>2554</v>
      </c>
      <c r="C824" s="34" t="s">
        <v>1026</v>
      </c>
    </row>
    <row r="825" spans="1:3" x14ac:dyDescent="0.25">
      <c r="A825" s="34" t="s">
        <v>1686</v>
      </c>
      <c r="B825" s="34" t="s">
        <v>1687</v>
      </c>
      <c r="C825" s="34" t="s">
        <v>1025</v>
      </c>
    </row>
    <row r="826" spans="1:3" x14ac:dyDescent="0.25">
      <c r="A826" s="34" t="s">
        <v>4400</v>
      </c>
      <c r="B826" s="34" t="s">
        <v>4401</v>
      </c>
      <c r="C826" s="34" t="s">
        <v>1025</v>
      </c>
    </row>
    <row r="827" spans="1:3" x14ac:dyDescent="0.25">
      <c r="A827" s="34" t="s">
        <v>3291</v>
      </c>
      <c r="B827" s="34" t="s">
        <v>3292</v>
      </c>
      <c r="C827" s="34" t="s">
        <v>1025</v>
      </c>
    </row>
    <row r="828" spans="1:3" x14ac:dyDescent="0.25">
      <c r="A828" s="34" t="s">
        <v>3650</v>
      </c>
      <c r="B828" s="34" t="s">
        <v>3651</v>
      </c>
      <c r="C828" s="34" t="s">
        <v>1026</v>
      </c>
    </row>
    <row r="829" spans="1:3" x14ac:dyDescent="0.25">
      <c r="A829" s="34" t="s">
        <v>3965</v>
      </c>
      <c r="B829" s="34" t="s">
        <v>3966</v>
      </c>
      <c r="C829" s="34" t="s">
        <v>1025</v>
      </c>
    </row>
    <row r="830" spans="1:3" x14ac:dyDescent="0.25">
      <c r="A830" s="34" t="s">
        <v>3746</v>
      </c>
      <c r="B830" s="34" t="s">
        <v>3747</v>
      </c>
      <c r="C830" s="34" t="s">
        <v>1025</v>
      </c>
    </row>
    <row r="831" spans="1:3" x14ac:dyDescent="0.25">
      <c r="A831" s="34" t="s">
        <v>3746</v>
      </c>
      <c r="B831" s="34" t="s">
        <v>3791</v>
      </c>
      <c r="C831" s="34" t="s">
        <v>1025</v>
      </c>
    </row>
    <row r="832" spans="1:3" x14ac:dyDescent="0.25">
      <c r="A832" s="34" t="s">
        <v>4140</v>
      </c>
      <c r="B832" s="34" t="s">
        <v>4141</v>
      </c>
      <c r="C832" s="34" t="s">
        <v>1025</v>
      </c>
    </row>
    <row r="833" spans="1:3" x14ac:dyDescent="0.25">
      <c r="A833" s="34" t="s">
        <v>1732</v>
      </c>
      <c r="B833" s="34" t="s">
        <v>1733</v>
      </c>
      <c r="C833" s="34" t="s">
        <v>1025</v>
      </c>
    </row>
    <row r="834" spans="1:3" x14ac:dyDescent="0.25">
      <c r="A834" s="34" t="s">
        <v>421</v>
      </c>
      <c r="B834" s="34" t="s">
        <v>2455</v>
      </c>
      <c r="C834" s="34" t="s">
        <v>1026</v>
      </c>
    </row>
    <row r="835" spans="1:3" x14ac:dyDescent="0.25">
      <c r="A835" s="34" t="s">
        <v>449</v>
      </c>
      <c r="B835" s="34" t="s">
        <v>1660</v>
      </c>
      <c r="C835" s="34" t="s">
        <v>1026</v>
      </c>
    </row>
    <row r="836" spans="1:3" x14ac:dyDescent="0.25">
      <c r="A836" s="34" t="s">
        <v>4623</v>
      </c>
      <c r="B836" s="34" t="s">
        <v>4624</v>
      </c>
      <c r="C836" s="34" t="s">
        <v>1025</v>
      </c>
    </row>
    <row r="837" spans="1:3" x14ac:dyDescent="0.25">
      <c r="A837" s="34" t="s">
        <v>3207</v>
      </c>
      <c r="B837" s="34" t="s">
        <v>3208</v>
      </c>
      <c r="C837" s="34" t="s">
        <v>1025</v>
      </c>
    </row>
    <row r="838" spans="1:3" x14ac:dyDescent="0.25">
      <c r="A838" s="34" t="s">
        <v>3973</v>
      </c>
      <c r="B838" s="34" t="s">
        <v>3974</v>
      </c>
      <c r="C838" s="34" t="s">
        <v>1025</v>
      </c>
    </row>
    <row r="839" spans="1:3" x14ac:dyDescent="0.25">
      <c r="A839" s="34" t="s">
        <v>3973</v>
      </c>
      <c r="B839" s="34" t="s">
        <v>4114</v>
      </c>
      <c r="C839" s="34" t="s">
        <v>1025</v>
      </c>
    </row>
    <row r="840" spans="1:3" x14ac:dyDescent="0.25">
      <c r="A840" s="34" t="s">
        <v>726</v>
      </c>
      <c r="B840" s="34" t="s">
        <v>2116</v>
      </c>
      <c r="C840" s="34" t="s">
        <v>1026</v>
      </c>
    </row>
    <row r="841" spans="1:3" x14ac:dyDescent="0.25">
      <c r="A841" s="34" t="s">
        <v>262</v>
      </c>
      <c r="B841" s="34" t="s">
        <v>4631</v>
      </c>
      <c r="C841" s="34" t="s">
        <v>1026</v>
      </c>
    </row>
    <row r="842" spans="1:3" x14ac:dyDescent="0.25">
      <c r="A842" s="34" t="s">
        <v>251</v>
      </c>
      <c r="B842" s="34" t="s">
        <v>4616</v>
      </c>
      <c r="C842" s="34" t="s">
        <v>1026</v>
      </c>
    </row>
    <row r="843" spans="1:3" x14ac:dyDescent="0.25">
      <c r="A843" s="34" t="s">
        <v>3051</v>
      </c>
      <c r="B843" s="34" t="s">
        <v>3052</v>
      </c>
      <c r="C843" s="34" t="s">
        <v>1025</v>
      </c>
    </row>
    <row r="844" spans="1:3" x14ac:dyDescent="0.25">
      <c r="A844" s="34" t="s">
        <v>2003</v>
      </c>
      <c r="B844" s="34" t="s">
        <v>2004</v>
      </c>
      <c r="C844" s="34" t="s">
        <v>1025</v>
      </c>
    </row>
    <row r="845" spans="1:3" x14ac:dyDescent="0.25">
      <c r="A845" s="34" t="s">
        <v>627</v>
      </c>
      <c r="B845" s="34" t="s">
        <v>1915</v>
      </c>
      <c r="C845" s="34" t="s">
        <v>1026</v>
      </c>
    </row>
    <row r="846" spans="1:3" x14ac:dyDescent="0.25">
      <c r="A846" s="34" t="s">
        <v>2099</v>
      </c>
      <c r="B846" s="34" t="s">
        <v>2100</v>
      </c>
      <c r="C846" s="34" t="s">
        <v>1025</v>
      </c>
    </row>
    <row r="847" spans="1:3" x14ac:dyDescent="0.25">
      <c r="A847" s="34" t="s">
        <v>1347</v>
      </c>
      <c r="B847" s="34" t="s">
        <v>1348</v>
      </c>
      <c r="C847" s="34" t="s">
        <v>1025</v>
      </c>
    </row>
    <row r="848" spans="1:3" x14ac:dyDescent="0.25">
      <c r="A848" s="34" t="s">
        <v>4500</v>
      </c>
      <c r="B848" s="34" t="s">
        <v>4501</v>
      </c>
      <c r="C848" s="34" t="s">
        <v>1025</v>
      </c>
    </row>
    <row r="849" spans="1:3" x14ac:dyDescent="0.25">
      <c r="A849" s="34" t="s">
        <v>894</v>
      </c>
      <c r="B849" s="34" t="s">
        <v>2042</v>
      </c>
      <c r="C849" s="34" t="s">
        <v>1025</v>
      </c>
    </row>
    <row r="850" spans="1:3" x14ac:dyDescent="0.25">
      <c r="A850" s="34" t="s">
        <v>670</v>
      </c>
      <c r="B850" s="34" t="s">
        <v>3903</v>
      </c>
      <c r="C850" s="34" t="s">
        <v>1026</v>
      </c>
    </row>
    <row r="851" spans="1:3" x14ac:dyDescent="0.25">
      <c r="A851" s="34" t="s">
        <v>1679</v>
      </c>
      <c r="B851" s="34" t="s">
        <v>1680</v>
      </c>
      <c r="C851" s="34" t="s">
        <v>1025</v>
      </c>
    </row>
    <row r="852" spans="1:3" x14ac:dyDescent="0.25">
      <c r="A852" s="34" t="s">
        <v>1677</v>
      </c>
      <c r="B852" s="34" t="s">
        <v>1678</v>
      </c>
      <c r="C852" s="34" t="s">
        <v>1025</v>
      </c>
    </row>
    <row r="853" spans="1:3" x14ac:dyDescent="0.25">
      <c r="A853" s="34" t="s">
        <v>4513</v>
      </c>
      <c r="B853" s="34" t="s">
        <v>4514</v>
      </c>
      <c r="C853" s="34" t="s">
        <v>1025</v>
      </c>
    </row>
    <row r="854" spans="1:3" x14ac:dyDescent="0.25">
      <c r="A854" s="34" t="s">
        <v>653</v>
      </c>
      <c r="B854" s="34" t="s">
        <v>3889</v>
      </c>
      <c r="C854" s="34" t="s">
        <v>1026</v>
      </c>
    </row>
    <row r="855" spans="1:3" x14ac:dyDescent="0.25">
      <c r="A855" s="34" t="s">
        <v>653</v>
      </c>
      <c r="B855" s="34" t="s">
        <v>1998</v>
      </c>
      <c r="C855" s="34" t="s">
        <v>1025</v>
      </c>
    </row>
    <row r="856" spans="1:3" x14ac:dyDescent="0.25">
      <c r="A856" s="34" t="s">
        <v>43</v>
      </c>
      <c r="B856" s="34" t="s">
        <v>4461</v>
      </c>
      <c r="C856" s="34" t="s">
        <v>1025</v>
      </c>
    </row>
    <row r="857" spans="1:3" x14ac:dyDescent="0.25">
      <c r="A857" s="34" t="s">
        <v>2147</v>
      </c>
      <c r="B857" s="34" t="s">
        <v>2148</v>
      </c>
      <c r="C857" s="34" t="s">
        <v>1025</v>
      </c>
    </row>
    <row r="858" spans="1:3" x14ac:dyDescent="0.25">
      <c r="A858" s="34" t="s">
        <v>1029</v>
      </c>
      <c r="B858" s="34" t="s">
        <v>1030</v>
      </c>
      <c r="C858" s="34" t="s">
        <v>1026</v>
      </c>
    </row>
    <row r="859" spans="1:3" x14ac:dyDescent="0.25">
      <c r="A859" s="34" t="s">
        <v>689</v>
      </c>
      <c r="B859" s="34" t="s">
        <v>2060</v>
      </c>
      <c r="C859" s="34" t="s">
        <v>1026</v>
      </c>
    </row>
    <row r="860" spans="1:3" x14ac:dyDescent="0.25">
      <c r="A860" s="34" t="s">
        <v>4288</v>
      </c>
      <c r="B860" s="34" t="s">
        <v>4289</v>
      </c>
      <c r="C860" s="34" t="s">
        <v>1026</v>
      </c>
    </row>
    <row r="861" spans="1:3" x14ac:dyDescent="0.25">
      <c r="A861" s="34" t="s">
        <v>791</v>
      </c>
      <c r="B861" s="34" t="s">
        <v>3617</v>
      </c>
      <c r="C861" s="34" t="s">
        <v>1026</v>
      </c>
    </row>
    <row r="862" spans="1:3" x14ac:dyDescent="0.25">
      <c r="A862" s="34" t="s">
        <v>1616</v>
      </c>
      <c r="B862" s="34" t="s">
        <v>1617</v>
      </c>
      <c r="C862" s="34" t="s">
        <v>1025</v>
      </c>
    </row>
    <row r="863" spans="1:3" x14ac:dyDescent="0.25">
      <c r="A863" s="34" t="s">
        <v>436</v>
      </c>
      <c r="B863" s="34" t="s">
        <v>1509</v>
      </c>
      <c r="C863" s="34" t="s">
        <v>1026</v>
      </c>
    </row>
    <row r="864" spans="1:3" x14ac:dyDescent="0.25">
      <c r="A864" s="34" t="s">
        <v>4183</v>
      </c>
      <c r="B864" s="34" t="s">
        <v>4184</v>
      </c>
      <c r="C864" s="34" t="s">
        <v>1025</v>
      </c>
    </row>
    <row r="865" spans="1:3" x14ac:dyDescent="0.25">
      <c r="A865" s="34" t="s">
        <v>4183</v>
      </c>
      <c r="B865" s="34" t="s">
        <v>4215</v>
      </c>
      <c r="C865" s="34" t="s">
        <v>1025</v>
      </c>
    </row>
    <row r="866" spans="1:3" x14ac:dyDescent="0.25">
      <c r="A866" s="34" t="s">
        <v>4244</v>
      </c>
      <c r="B866" s="34" t="s">
        <v>4245</v>
      </c>
      <c r="C866" s="34" t="s">
        <v>1025</v>
      </c>
    </row>
    <row r="867" spans="1:3" x14ac:dyDescent="0.25">
      <c r="A867" s="34" t="s">
        <v>4544</v>
      </c>
      <c r="B867" s="34" t="s">
        <v>4545</v>
      </c>
      <c r="C867" s="34" t="s">
        <v>1025</v>
      </c>
    </row>
    <row r="868" spans="1:3" x14ac:dyDescent="0.25">
      <c r="A868" s="34" t="s">
        <v>541</v>
      </c>
      <c r="B868" s="34" t="s">
        <v>4693</v>
      </c>
      <c r="C868" s="34" t="s">
        <v>1025</v>
      </c>
    </row>
    <row r="869" spans="1:3" x14ac:dyDescent="0.25">
      <c r="A869" s="34" t="s">
        <v>561</v>
      </c>
      <c r="B869" s="34" t="s">
        <v>4722</v>
      </c>
      <c r="C869" s="34" t="s">
        <v>1025</v>
      </c>
    </row>
    <row r="870" spans="1:3" x14ac:dyDescent="0.25">
      <c r="A870" s="34" t="s">
        <v>956</v>
      </c>
      <c r="B870" s="34" t="s">
        <v>4969</v>
      </c>
      <c r="C870" s="34" t="s">
        <v>1026</v>
      </c>
    </row>
    <row r="871" spans="1:3" x14ac:dyDescent="0.25">
      <c r="A871" s="34" t="s">
        <v>5017</v>
      </c>
      <c r="B871" s="34" t="s">
        <v>5018</v>
      </c>
      <c r="C871" s="34" t="s">
        <v>1025</v>
      </c>
    </row>
    <row r="872" spans="1:3" x14ac:dyDescent="0.25">
      <c r="A872" s="34" t="s">
        <v>5057</v>
      </c>
      <c r="B872" s="34" t="s">
        <v>5058</v>
      </c>
      <c r="C872" s="34" t="s">
        <v>1025</v>
      </c>
    </row>
    <row r="873" spans="1:3" x14ac:dyDescent="0.25">
      <c r="A873" s="34" t="s">
        <v>2367</v>
      </c>
      <c r="B873" s="34" t="s">
        <v>2368</v>
      </c>
      <c r="C873" s="34" t="s">
        <v>1025</v>
      </c>
    </row>
    <row r="874" spans="1:3" x14ac:dyDescent="0.25">
      <c r="A874" s="34" t="s">
        <v>908</v>
      </c>
      <c r="B874" s="34" t="s">
        <v>2489</v>
      </c>
      <c r="C874" s="34" t="s">
        <v>1026</v>
      </c>
    </row>
    <row r="875" spans="1:3" x14ac:dyDescent="0.25">
      <c r="A875" s="34" t="s">
        <v>2856</v>
      </c>
      <c r="B875" s="34" t="s">
        <v>2857</v>
      </c>
      <c r="C875" s="34" t="s">
        <v>1025</v>
      </c>
    </row>
    <row r="876" spans="1:3" x14ac:dyDescent="0.25">
      <c r="A876" s="34" t="s">
        <v>617</v>
      </c>
      <c r="B876" s="34" t="s">
        <v>4828</v>
      </c>
      <c r="C876" s="34" t="s">
        <v>1025</v>
      </c>
    </row>
    <row r="877" spans="1:3" x14ac:dyDescent="0.25">
      <c r="A877" s="34" t="s">
        <v>608</v>
      </c>
      <c r="B877" s="34" t="s">
        <v>4467</v>
      </c>
      <c r="C877" s="34" t="s">
        <v>1025</v>
      </c>
    </row>
    <row r="878" spans="1:3" x14ac:dyDescent="0.25">
      <c r="A878" s="34" t="s">
        <v>1122</v>
      </c>
      <c r="B878" s="34" t="s">
        <v>1123</v>
      </c>
      <c r="C878" s="34" t="s">
        <v>1026</v>
      </c>
    </row>
    <row r="879" spans="1:3" x14ac:dyDescent="0.25">
      <c r="A879" s="34" t="s">
        <v>4675</v>
      </c>
      <c r="B879" s="34" t="s">
        <v>4676</v>
      </c>
      <c r="C879" s="34" t="s">
        <v>1026</v>
      </c>
    </row>
    <row r="880" spans="1:3" x14ac:dyDescent="0.25">
      <c r="A880" s="34" t="s">
        <v>20</v>
      </c>
      <c r="B880" s="34" t="s">
        <v>1230</v>
      </c>
      <c r="C880" s="34" t="s">
        <v>1025</v>
      </c>
    </row>
    <row r="881" spans="1:3" x14ac:dyDescent="0.25">
      <c r="A881" s="34" t="s">
        <v>4919</v>
      </c>
      <c r="B881" s="34" t="s">
        <v>4920</v>
      </c>
      <c r="C881" s="34" t="s">
        <v>1026</v>
      </c>
    </row>
    <row r="882" spans="1:3" x14ac:dyDescent="0.25">
      <c r="A882" s="34" t="s">
        <v>340</v>
      </c>
      <c r="B882" s="34" t="s">
        <v>2366</v>
      </c>
      <c r="C882" s="34" t="s">
        <v>1026</v>
      </c>
    </row>
    <row r="883" spans="1:3" x14ac:dyDescent="0.25">
      <c r="A883" s="34" t="s">
        <v>750</v>
      </c>
      <c r="B883" s="34" t="s">
        <v>2527</v>
      </c>
      <c r="C883" s="34" t="s">
        <v>1026</v>
      </c>
    </row>
    <row r="884" spans="1:3" x14ac:dyDescent="0.25">
      <c r="A884" s="34" t="s">
        <v>2156</v>
      </c>
      <c r="B884" s="34" t="s">
        <v>2157</v>
      </c>
      <c r="C884" s="34" t="s">
        <v>1025</v>
      </c>
    </row>
    <row r="885" spans="1:3" x14ac:dyDescent="0.25">
      <c r="A885" s="34" t="s">
        <v>4323</v>
      </c>
      <c r="B885" s="34" t="s">
        <v>4324</v>
      </c>
      <c r="C885" s="34" t="s">
        <v>1025</v>
      </c>
    </row>
    <row r="886" spans="1:3" x14ac:dyDescent="0.25">
      <c r="A886" s="34" t="s">
        <v>188</v>
      </c>
      <c r="B886" s="34" t="s">
        <v>4670</v>
      </c>
      <c r="C886" s="34" t="s">
        <v>1026</v>
      </c>
    </row>
    <row r="887" spans="1:3" x14ac:dyDescent="0.25">
      <c r="A887" s="34" t="s">
        <v>4364</v>
      </c>
      <c r="B887" s="34" t="s">
        <v>4365</v>
      </c>
      <c r="C887" s="34" t="s">
        <v>1025</v>
      </c>
    </row>
    <row r="888" spans="1:3" x14ac:dyDescent="0.25">
      <c r="A888" s="34" t="s">
        <v>710</v>
      </c>
      <c r="B888" s="34" t="s">
        <v>2081</v>
      </c>
      <c r="C888" s="34" t="s">
        <v>1025</v>
      </c>
    </row>
    <row r="889" spans="1:3" x14ac:dyDescent="0.25">
      <c r="A889" s="34" t="s">
        <v>327</v>
      </c>
      <c r="B889" s="34" t="s">
        <v>2325</v>
      </c>
      <c r="C889" s="34" t="s">
        <v>1025</v>
      </c>
    </row>
    <row r="890" spans="1:3" x14ac:dyDescent="0.25">
      <c r="A890" s="34" t="s">
        <v>140</v>
      </c>
      <c r="B890" s="34" t="s">
        <v>4597</v>
      </c>
      <c r="C890" s="34" t="s">
        <v>1026</v>
      </c>
    </row>
    <row r="891" spans="1:3" x14ac:dyDescent="0.25">
      <c r="A891" s="34" t="s">
        <v>3730</v>
      </c>
      <c r="B891" s="34" t="s">
        <v>3819</v>
      </c>
      <c r="C891" s="34" t="s">
        <v>1025</v>
      </c>
    </row>
    <row r="892" spans="1:3" x14ac:dyDescent="0.25">
      <c r="A892" s="34" t="s">
        <v>3730</v>
      </c>
      <c r="B892" s="34" t="s">
        <v>3820</v>
      </c>
      <c r="C892" s="34" t="s">
        <v>1025</v>
      </c>
    </row>
    <row r="893" spans="1:3" x14ac:dyDescent="0.25">
      <c r="A893" s="34" t="s">
        <v>3730</v>
      </c>
      <c r="B893" s="34" t="s">
        <v>3731</v>
      </c>
      <c r="C893" s="34" t="s">
        <v>1025</v>
      </c>
    </row>
    <row r="894" spans="1:3" x14ac:dyDescent="0.25">
      <c r="A894" s="34" t="s">
        <v>3730</v>
      </c>
      <c r="B894" s="34" t="s">
        <v>3760</v>
      </c>
      <c r="C894" s="34" t="s">
        <v>1025</v>
      </c>
    </row>
    <row r="895" spans="1:3" x14ac:dyDescent="0.25">
      <c r="A895" s="34" t="s">
        <v>3730</v>
      </c>
      <c r="B895" s="34" t="s">
        <v>3780</v>
      </c>
      <c r="C895" s="34" t="s">
        <v>1025</v>
      </c>
    </row>
    <row r="896" spans="1:3" x14ac:dyDescent="0.25">
      <c r="A896" s="34" t="s">
        <v>3934</v>
      </c>
      <c r="B896" s="34" t="s">
        <v>3935</v>
      </c>
      <c r="C896" s="34" t="s">
        <v>1025</v>
      </c>
    </row>
    <row r="897" spans="1:3" x14ac:dyDescent="0.25">
      <c r="A897" s="34" t="s">
        <v>3934</v>
      </c>
      <c r="B897" s="34" t="s">
        <v>3936</v>
      </c>
      <c r="C897" s="34" t="s">
        <v>1025</v>
      </c>
    </row>
    <row r="898" spans="1:3" x14ac:dyDescent="0.25">
      <c r="A898" s="34" t="s">
        <v>3934</v>
      </c>
      <c r="B898" s="34" t="s">
        <v>4108</v>
      </c>
      <c r="C898" s="34" t="s">
        <v>1025</v>
      </c>
    </row>
    <row r="899" spans="1:3" x14ac:dyDescent="0.25">
      <c r="A899" s="34" t="s">
        <v>3934</v>
      </c>
      <c r="B899" s="34" t="s">
        <v>4129</v>
      </c>
      <c r="C899" s="34" t="s">
        <v>1025</v>
      </c>
    </row>
    <row r="900" spans="1:3" x14ac:dyDescent="0.25">
      <c r="A900" s="34" t="s">
        <v>3692</v>
      </c>
      <c r="B900" s="34" t="s">
        <v>3693</v>
      </c>
      <c r="C900" s="34" t="s">
        <v>1025</v>
      </c>
    </row>
    <row r="901" spans="1:3" x14ac:dyDescent="0.25">
      <c r="A901" s="34" t="s">
        <v>729</v>
      </c>
      <c r="B901" s="34" t="s">
        <v>2119</v>
      </c>
      <c r="C901" s="34" t="s">
        <v>1026</v>
      </c>
    </row>
    <row r="902" spans="1:3" x14ac:dyDescent="0.25">
      <c r="A902" s="34" t="s">
        <v>4909</v>
      </c>
      <c r="B902" s="34" t="s">
        <v>4910</v>
      </c>
      <c r="C902" s="34" t="s">
        <v>1026</v>
      </c>
    </row>
    <row r="903" spans="1:3" x14ac:dyDescent="0.25">
      <c r="A903" s="34" t="s">
        <v>4470</v>
      </c>
      <c r="B903" s="34" t="s">
        <v>4471</v>
      </c>
      <c r="C903" s="34" t="s">
        <v>1025</v>
      </c>
    </row>
    <row r="904" spans="1:3" x14ac:dyDescent="0.25">
      <c r="A904" s="34" t="s">
        <v>3603</v>
      </c>
      <c r="B904" s="34" t="s">
        <v>3604</v>
      </c>
      <c r="C904" s="34" t="s">
        <v>1025</v>
      </c>
    </row>
    <row r="905" spans="1:3" x14ac:dyDescent="0.25">
      <c r="A905" s="34" t="s">
        <v>167</v>
      </c>
      <c r="B905" s="34" t="s">
        <v>2564</v>
      </c>
      <c r="C905" s="34" t="s">
        <v>1026</v>
      </c>
    </row>
    <row r="906" spans="1:3" x14ac:dyDescent="0.25">
      <c r="A906" s="34" t="s">
        <v>588</v>
      </c>
      <c r="B906" s="34" t="s">
        <v>1864</v>
      </c>
      <c r="C906" s="34" t="s">
        <v>1025</v>
      </c>
    </row>
    <row r="907" spans="1:3" x14ac:dyDescent="0.25">
      <c r="A907" s="34" t="s">
        <v>3817</v>
      </c>
      <c r="B907" s="34" t="s">
        <v>3818</v>
      </c>
      <c r="C907" s="34" t="s">
        <v>1025</v>
      </c>
    </row>
    <row r="908" spans="1:3" x14ac:dyDescent="0.25">
      <c r="A908" s="34" t="s">
        <v>3735</v>
      </c>
      <c r="B908" s="34" t="s">
        <v>3736</v>
      </c>
      <c r="C908" s="34" t="s">
        <v>1025</v>
      </c>
    </row>
    <row r="909" spans="1:3" x14ac:dyDescent="0.25">
      <c r="A909" s="34" t="s">
        <v>3735</v>
      </c>
      <c r="B909" s="34" t="s">
        <v>3783</v>
      </c>
      <c r="C909" s="34" t="s">
        <v>1025</v>
      </c>
    </row>
    <row r="910" spans="1:3" x14ac:dyDescent="0.25">
      <c r="A910" s="34" t="s">
        <v>4271</v>
      </c>
      <c r="B910" s="34" t="s">
        <v>4272</v>
      </c>
      <c r="C910" s="34" t="s">
        <v>1025</v>
      </c>
    </row>
    <row r="911" spans="1:3" x14ac:dyDescent="0.25">
      <c r="A911" s="34" t="s">
        <v>3811</v>
      </c>
      <c r="B911" s="34" t="s">
        <v>3812</v>
      </c>
      <c r="C911" s="34" t="s">
        <v>1025</v>
      </c>
    </row>
    <row r="912" spans="1:3" x14ac:dyDescent="0.25">
      <c r="A912" s="34" t="s">
        <v>3732</v>
      </c>
      <c r="B912" s="34" t="s">
        <v>3733</v>
      </c>
      <c r="C912" s="34" t="s">
        <v>1025</v>
      </c>
    </row>
    <row r="913" spans="1:3" x14ac:dyDescent="0.25">
      <c r="A913" s="34" t="s">
        <v>3732</v>
      </c>
      <c r="B913" s="34" t="s">
        <v>3781</v>
      </c>
      <c r="C913" s="34" t="s">
        <v>1025</v>
      </c>
    </row>
    <row r="914" spans="1:3" x14ac:dyDescent="0.25">
      <c r="A914" s="34" t="s">
        <v>3682</v>
      </c>
      <c r="B914" s="34" t="s">
        <v>4335</v>
      </c>
      <c r="C914" s="34" t="s">
        <v>1025</v>
      </c>
    </row>
    <row r="915" spans="1:3" x14ac:dyDescent="0.25">
      <c r="A915" s="34" t="s">
        <v>3682</v>
      </c>
      <c r="B915" s="34" t="s">
        <v>3683</v>
      </c>
      <c r="C915" s="34" t="s">
        <v>1025</v>
      </c>
    </row>
    <row r="916" spans="1:3" x14ac:dyDescent="0.25">
      <c r="A916" s="34" t="s">
        <v>3682</v>
      </c>
      <c r="B916" s="34" t="s">
        <v>3754</v>
      </c>
      <c r="C916" s="34" t="s">
        <v>1025</v>
      </c>
    </row>
    <row r="917" spans="1:3" x14ac:dyDescent="0.25">
      <c r="A917" s="34" t="s">
        <v>3696</v>
      </c>
      <c r="B917" s="34" t="s">
        <v>3824</v>
      </c>
      <c r="C917" s="34" t="s">
        <v>1025</v>
      </c>
    </row>
    <row r="918" spans="1:3" x14ac:dyDescent="0.25">
      <c r="A918" s="34" t="s">
        <v>3696</v>
      </c>
      <c r="B918" s="34" t="s">
        <v>3697</v>
      </c>
      <c r="C918" s="34" t="s">
        <v>1025</v>
      </c>
    </row>
    <row r="919" spans="1:3" x14ac:dyDescent="0.25">
      <c r="A919" s="34" t="s">
        <v>3696</v>
      </c>
      <c r="B919" s="34" t="s">
        <v>3762</v>
      </c>
      <c r="C919" s="34" t="s">
        <v>1025</v>
      </c>
    </row>
    <row r="920" spans="1:3" x14ac:dyDescent="0.25">
      <c r="A920" s="34" t="s">
        <v>4402</v>
      </c>
      <c r="B920" s="34" t="s">
        <v>4403</v>
      </c>
      <c r="C920" s="34" t="s">
        <v>1025</v>
      </c>
    </row>
    <row r="921" spans="1:3" x14ac:dyDescent="0.25">
      <c r="A921" s="34" t="s">
        <v>3948</v>
      </c>
      <c r="B921" s="34" t="s">
        <v>3949</v>
      </c>
      <c r="C921" s="34" t="s">
        <v>1025</v>
      </c>
    </row>
    <row r="922" spans="1:3" x14ac:dyDescent="0.25">
      <c r="A922" s="34" t="s">
        <v>3948</v>
      </c>
      <c r="B922" s="34" t="s">
        <v>3950</v>
      </c>
      <c r="C922" s="34" t="s">
        <v>1025</v>
      </c>
    </row>
    <row r="923" spans="1:3" x14ac:dyDescent="0.25">
      <c r="A923" s="34" t="s">
        <v>3948</v>
      </c>
      <c r="B923" s="34" t="s">
        <v>4110</v>
      </c>
      <c r="C923" s="34" t="s">
        <v>1025</v>
      </c>
    </row>
    <row r="924" spans="1:3" x14ac:dyDescent="0.25">
      <c r="A924" s="34" t="s">
        <v>3948</v>
      </c>
      <c r="B924" s="34" t="s">
        <v>4131</v>
      </c>
      <c r="C924" s="34" t="s">
        <v>1025</v>
      </c>
    </row>
    <row r="925" spans="1:3" x14ac:dyDescent="0.25">
      <c r="A925" s="34" t="s">
        <v>4805</v>
      </c>
      <c r="B925" s="34" t="s">
        <v>4806</v>
      </c>
      <c r="C925" s="34" t="s">
        <v>1025</v>
      </c>
    </row>
    <row r="926" spans="1:3" x14ac:dyDescent="0.25">
      <c r="A926" s="34" t="s">
        <v>3830</v>
      </c>
      <c r="B926" s="34" t="s">
        <v>3831</v>
      </c>
      <c r="C926" s="34" t="s">
        <v>1025</v>
      </c>
    </row>
    <row r="927" spans="1:3" x14ac:dyDescent="0.25">
      <c r="A927" s="34" t="s">
        <v>4506</v>
      </c>
      <c r="B927" s="34" t="s">
        <v>4507</v>
      </c>
      <c r="C927" s="34" t="s">
        <v>1025</v>
      </c>
    </row>
    <row r="928" spans="1:3" x14ac:dyDescent="0.25">
      <c r="A928" s="34" t="s">
        <v>4534</v>
      </c>
      <c r="B928" s="34" t="s">
        <v>4535</v>
      </c>
      <c r="C928" s="34" t="s">
        <v>1025</v>
      </c>
    </row>
    <row r="929" spans="1:3" x14ac:dyDescent="0.25">
      <c r="A929" s="34" t="s">
        <v>4701</v>
      </c>
      <c r="B929" s="34" t="s">
        <v>4702</v>
      </c>
      <c r="C929" s="34" t="s">
        <v>1025</v>
      </c>
    </row>
    <row r="930" spans="1:3" x14ac:dyDescent="0.25">
      <c r="A930" s="34" t="s">
        <v>459</v>
      </c>
      <c r="B930" s="34" t="s">
        <v>1718</v>
      </c>
      <c r="C930" s="34" t="s">
        <v>1025</v>
      </c>
    </row>
    <row r="931" spans="1:3" x14ac:dyDescent="0.25">
      <c r="A931" s="34" t="s">
        <v>712</v>
      </c>
      <c r="B931" s="34" t="s">
        <v>2083</v>
      </c>
      <c r="C931" s="34" t="s">
        <v>1025</v>
      </c>
    </row>
    <row r="932" spans="1:3" x14ac:dyDescent="0.25">
      <c r="A932" s="34" t="s">
        <v>4380</v>
      </c>
      <c r="B932" s="34" t="s">
        <v>4381</v>
      </c>
      <c r="C932" s="34" t="s">
        <v>1025</v>
      </c>
    </row>
    <row r="933" spans="1:3" x14ac:dyDescent="0.25">
      <c r="A933" s="34" t="s">
        <v>3002</v>
      </c>
      <c r="B933" s="34" t="s">
        <v>3003</v>
      </c>
      <c r="C933" s="34" t="s">
        <v>1025</v>
      </c>
    </row>
    <row r="934" spans="1:3" x14ac:dyDescent="0.25">
      <c r="A934" s="34" t="s">
        <v>819</v>
      </c>
      <c r="B934" s="34" t="s">
        <v>2212</v>
      </c>
      <c r="C934" s="34" t="s">
        <v>1026</v>
      </c>
    </row>
    <row r="935" spans="1:3" x14ac:dyDescent="0.25">
      <c r="A935" s="34" t="s">
        <v>599</v>
      </c>
      <c r="B935" s="34" t="s">
        <v>4376</v>
      </c>
      <c r="C935" s="34" t="s">
        <v>1026</v>
      </c>
    </row>
    <row r="936" spans="1:3" x14ac:dyDescent="0.25">
      <c r="A936" s="34" t="s">
        <v>4841</v>
      </c>
      <c r="B936" s="34" t="s">
        <v>4842</v>
      </c>
      <c r="C936" s="34" t="s">
        <v>1026</v>
      </c>
    </row>
    <row r="937" spans="1:3" x14ac:dyDescent="0.25">
      <c r="A937" s="34" t="s">
        <v>633</v>
      </c>
      <c r="B937" s="34" t="s">
        <v>1926</v>
      </c>
      <c r="C937" s="34" t="s">
        <v>1026</v>
      </c>
    </row>
    <row r="938" spans="1:3" x14ac:dyDescent="0.25">
      <c r="A938" s="34" t="s">
        <v>3181</v>
      </c>
      <c r="B938" s="34" t="s">
        <v>3182</v>
      </c>
      <c r="C938" s="34" t="s">
        <v>1025</v>
      </c>
    </row>
    <row r="939" spans="1:3" x14ac:dyDescent="0.25">
      <c r="A939" s="34" t="s">
        <v>4580</v>
      </c>
      <c r="B939" s="34" t="s">
        <v>4581</v>
      </c>
      <c r="C939" s="34" t="s">
        <v>1025</v>
      </c>
    </row>
    <row r="940" spans="1:3" x14ac:dyDescent="0.25">
      <c r="A940" s="34" t="s">
        <v>544</v>
      </c>
      <c r="B940" s="34" t="s">
        <v>4696</v>
      </c>
      <c r="C940" s="34" t="s">
        <v>1025</v>
      </c>
    </row>
    <row r="941" spans="1:3" x14ac:dyDescent="0.25">
      <c r="A941" s="34" t="s">
        <v>564</v>
      </c>
      <c r="B941" s="34" t="s">
        <v>4725</v>
      </c>
      <c r="C941" s="34" t="s">
        <v>1025</v>
      </c>
    </row>
    <row r="942" spans="1:3" x14ac:dyDescent="0.25">
      <c r="A942" s="34" t="s">
        <v>959</v>
      </c>
      <c r="B942" s="34" t="s">
        <v>4972</v>
      </c>
      <c r="C942" s="34" t="s">
        <v>1026</v>
      </c>
    </row>
    <row r="943" spans="1:3" x14ac:dyDescent="0.25">
      <c r="A943" s="34" t="s">
        <v>5023</v>
      </c>
      <c r="B943" s="34" t="s">
        <v>5024</v>
      </c>
      <c r="C943" s="34" t="s">
        <v>1025</v>
      </c>
    </row>
    <row r="944" spans="1:3" x14ac:dyDescent="0.25">
      <c r="A944" s="34" t="s">
        <v>5063</v>
      </c>
      <c r="B944" s="34" t="s">
        <v>5064</v>
      </c>
      <c r="C944" s="34" t="s">
        <v>1025</v>
      </c>
    </row>
    <row r="945" spans="1:3" x14ac:dyDescent="0.25">
      <c r="A945" s="34" t="s">
        <v>3199</v>
      </c>
      <c r="B945" s="34" t="s">
        <v>3200</v>
      </c>
      <c r="C945" s="34" t="s">
        <v>1025</v>
      </c>
    </row>
    <row r="946" spans="1:3" x14ac:dyDescent="0.25">
      <c r="A946" s="34" t="s">
        <v>1644</v>
      </c>
      <c r="B946" s="34" t="s">
        <v>1645</v>
      </c>
      <c r="C946" s="34" t="s">
        <v>1025</v>
      </c>
    </row>
    <row r="947" spans="1:3" x14ac:dyDescent="0.25">
      <c r="A947" s="34" t="s">
        <v>2588</v>
      </c>
      <c r="B947" s="34" t="s">
        <v>2589</v>
      </c>
      <c r="C947" s="34" t="s">
        <v>1025</v>
      </c>
    </row>
    <row r="948" spans="1:3" x14ac:dyDescent="0.25">
      <c r="A948" s="34" t="s">
        <v>2204</v>
      </c>
      <c r="B948" s="34" t="s">
        <v>2205</v>
      </c>
      <c r="C948" s="34" t="s">
        <v>1025</v>
      </c>
    </row>
    <row r="949" spans="1:3" x14ac:dyDescent="0.25">
      <c r="A949" s="34" t="s">
        <v>4210</v>
      </c>
      <c r="B949" s="34" t="s">
        <v>4211</v>
      </c>
      <c r="C949" s="34" t="s">
        <v>1025</v>
      </c>
    </row>
    <row r="950" spans="1:3" x14ac:dyDescent="0.25">
      <c r="A950" s="34" t="s">
        <v>622</v>
      </c>
      <c r="B950" s="34" t="s">
        <v>1904</v>
      </c>
      <c r="C950" s="34" t="s">
        <v>1025</v>
      </c>
    </row>
    <row r="951" spans="1:3" x14ac:dyDescent="0.25">
      <c r="A951" s="34" t="s">
        <v>3951</v>
      </c>
      <c r="B951" s="34" t="s">
        <v>3952</v>
      </c>
      <c r="C951" s="34" t="s">
        <v>1025</v>
      </c>
    </row>
    <row r="952" spans="1:3" x14ac:dyDescent="0.25">
      <c r="A952" s="34" t="s">
        <v>3278</v>
      </c>
      <c r="B952" s="34" t="s">
        <v>3279</v>
      </c>
      <c r="C952" s="34" t="s">
        <v>1026</v>
      </c>
    </row>
    <row r="953" spans="1:3" x14ac:dyDescent="0.25">
      <c r="A953" s="34" t="s">
        <v>299</v>
      </c>
      <c r="B953" s="34" t="s">
        <v>2233</v>
      </c>
      <c r="C953" s="34" t="s">
        <v>1026</v>
      </c>
    </row>
    <row r="954" spans="1:3" x14ac:dyDescent="0.25">
      <c r="A954" s="34" t="s">
        <v>404</v>
      </c>
      <c r="B954" s="34" t="s">
        <v>2421</v>
      </c>
      <c r="C954" s="34" t="s">
        <v>1025</v>
      </c>
    </row>
    <row r="955" spans="1:3" x14ac:dyDescent="0.25">
      <c r="A955" s="34" t="s">
        <v>4929</v>
      </c>
      <c r="B955" s="34" t="s">
        <v>4930</v>
      </c>
      <c r="C955" s="34" t="s">
        <v>1026</v>
      </c>
    </row>
    <row r="956" spans="1:3" x14ac:dyDescent="0.25">
      <c r="A956" s="34" t="s">
        <v>625</v>
      </c>
      <c r="B956" s="34" t="s">
        <v>1909</v>
      </c>
      <c r="C956" s="34" t="s">
        <v>1026</v>
      </c>
    </row>
    <row r="957" spans="1:3" x14ac:dyDescent="0.25">
      <c r="A957" s="34" t="s">
        <v>3227</v>
      </c>
      <c r="B957" s="34" t="s">
        <v>3228</v>
      </c>
      <c r="C957" s="34" t="s">
        <v>1025</v>
      </c>
    </row>
    <row r="958" spans="1:3" x14ac:dyDescent="0.25">
      <c r="A958" s="34" t="s">
        <v>66</v>
      </c>
      <c r="B958" s="34" t="s">
        <v>4017</v>
      </c>
      <c r="C958" s="34" t="s">
        <v>1025</v>
      </c>
    </row>
    <row r="959" spans="1:3" x14ac:dyDescent="0.25">
      <c r="A959" s="34" t="s">
        <v>66</v>
      </c>
      <c r="B959" s="34" t="s">
        <v>2461</v>
      </c>
      <c r="C959" s="34" t="s">
        <v>1026</v>
      </c>
    </row>
    <row r="960" spans="1:3" x14ac:dyDescent="0.25">
      <c r="A960" s="34" t="s">
        <v>66</v>
      </c>
      <c r="B960" s="34" t="s">
        <v>2146</v>
      </c>
      <c r="C960" s="34" t="s">
        <v>1025</v>
      </c>
    </row>
    <row r="961" spans="1:3" x14ac:dyDescent="0.25">
      <c r="A961" s="34" t="s">
        <v>2010</v>
      </c>
      <c r="B961" s="34" t="s">
        <v>2011</v>
      </c>
      <c r="C961" s="34" t="s">
        <v>1025</v>
      </c>
    </row>
    <row r="962" spans="1:3" x14ac:dyDescent="0.25">
      <c r="A962" s="34" t="s">
        <v>1934</v>
      </c>
      <c r="B962" s="34" t="s">
        <v>1935</v>
      </c>
      <c r="C962" s="34" t="s">
        <v>1025</v>
      </c>
    </row>
    <row r="963" spans="1:3" x14ac:dyDescent="0.25">
      <c r="A963" s="34" t="s">
        <v>847</v>
      </c>
      <c r="B963" s="34" t="s">
        <v>2012</v>
      </c>
      <c r="C963" s="34" t="s">
        <v>1025</v>
      </c>
    </row>
    <row r="964" spans="1:3" x14ac:dyDescent="0.25">
      <c r="A964" s="34" t="s">
        <v>744</v>
      </c>
      <c r="B964" s="34" t="s">
        <v>2519</v>
      </c>
      <c r="C964" s="34" t="s">
        <v>1026</v>
      </c>
    </row>
    <row r="965" spans="1:3" x14ac:dyDescent="0.25">
      <c r="A965" s="34" t="s">
        <v>229</v>
      </c>
      <c r="B965" s="34" t="s">
        <v>1437</v>
      </c>
      <c r="C965" s="34" t="s">
        <v>1026</v>
      </c>
    </row>
    <row r="966" spans="1:3" x14ac:dyDescent="0.25">
      <c r="A966" s="34" t="s">
        <v>4033</v>
      </c>
      <c r="B966" s="34" t="s">
        <v>4034</v>
      </c>
      <c r="C966" s="34" t="s">
        <v>1026</v>
      </c>
    </row>
    <row r="967" spans="1:3" x14ac:dyDescent="0.25">
      <c r="A967" s="34" t="s">
        <v>413</v>
      </c>
      <c r="B967" s="34" t="s">
        <v>2439</v>
      </c>
      <c r="C967" s="34" t="s">
        <v>1026</v>
      </c>
    </row>
    <row r="968" spans="1:3" x14ac:dyDescent="0.25">
      <c r="A968" s="34" t="s">
        <v>141</v>
      </c>
      <c r="B968" s="34" t="s">
        <v>4859</v>
      </c>
      <c r="C968" s="34" t="s">
        <v>1026</v>
      </c>
    </row>
    <row r="969" spans="1:3" x14ac:dyDescent="0.25">
      <c r="A969" s="34" t="s">
        <v>428</v>
      </c>
      <c r="B969" s="34" t="s">
        <v>2464</v>
      </c>
      <c r="C969" s="34" t="s">
        <v>1026</v>
      </c>
    </row>
    <row r="970" spans="1:3" x14ac:dyDescent="0.25">
      <c r="A970" s="34" t="s">
        <v>3017</v>
      </c>
      <c r="B970" s="34" t="s">
        <v>3018</v>
      </c>
      <c r="C970" s="34" t="s">
        <v>1025</v>
      </c>
    </row>
    <row r="971" spans="1:3" x14ac:dyDescent="0.25">
      <c r="A971" s="34" t="s">
        <v>1838</v>
      </c>
      <c r="B971" s="34" t="s">
        <v>1839</v>
      </c>
      <c r="C971" s="34" t="s">
        <v>1025</v>
      </c>
    </row>
    <row r="972" spans="1:3" x14ac:dyDescent="0.25">
      <c r="A972" s="34" t="s">
        <v>3768</v>
      </c>
      <c r="B972" s="34" t="s">
        <v>3769</v>
      </c>
      <c r="C972" s="34" t="s">
        <v>1025</v>
      </c>
    </row>
    <row r="973" spans="1:3" x14ac:dyDescent="0.25">
      <c r="A973" s="34" t="s">
        <v>3708</v>
      </c>
      <c r="B973" s="34" t="s">
        <v>3709</v>
      </c>
      <c r="C973" s="34" t="s">
        <v>1025</v>
      </c>
    </row>
    <row r="974" spans="1:3" x14ac:dyDescent="0.25">
      <c r="A974" s="34" t="s">
        <v>3997</v>
      </c>
      <c r="B974" s="34" t="s">
        <v>3998</v>
      </c>
      <c r="C974" s="34" t="s">
        <v>1025</v>
      </c>
    </row>
    <row r="975" spans="1:3" x14ac:dyDescent="0.25">
      <c r="A975" s="34" t="s">
        <v>3997</v>
      </c>
      <c r="B975" s="34" t="s">
        <v>4116</v>
      </c>
      <c r="C975" s="34" t="s">
        <v>1025</v>
      </c>
    </row>
    <row r="976" spans="1:3" x14ac:dyDescent="0.25">
      <c r="A976" s="34" t="s">
        <v>4626</v>
      </c>
      <c r="B976" s="34" t="s">
        <v>4627</v>
      </c>
      <c r="C976" s="34" t="s">
        <v>1025</v>
      </c>
    </row>
    <row r="977" spans="1:3" x14ac:dyDescent="0.25">
      <c r="A977" s="34" t="s">
        <v>3801</v>
      </c>
      <c r="B977" s="34" t="s">
        <v>3802</v>
      </c>
      <c r="C977" s="34" t="s">
        <v>1025</v>
      </c>
    </row>
    <row r="978" spans="1:3" x14ac:dyDescent="0.25">
      <c r="A978" s="34" t="s">
        <v>3801</v>
      </c>
      <c r="B978" s="34" t="s">
        <v>4422</v>
      </c>
      <c r="C978" s="34" t="s">
        <v>1025</v>
      </c>
    </row>
    <row r="979" spans="1:3" x14ac:dyDescent="0.25">
      <c r="A979" s="34" t="s">
        <v>4502</v>
      </c>
      <c r="B979" s="34" t="s">
        <v>4503</v>
      </c>
      <c r="C979" s="34" t="s">
        <v>1025</v>
      </c>
    </row>
    <row r="980" spans="1:3" x14ac:dyDescent="0.25">
      <c r="A980" s="34" t="s">
        <v>4558</v>
      </c>
      <c r="B980" s="34" t="s">
        <v>4559</v>
      </c>
      <c r="C980" s="34" t="s">
        <v>1025</v>
      </c>
    </row>
    <row r="981" spans="1:3" x14ac:dyDescent="0.25">
      <c r="A981" s="34" t="s">
        <v>4608</v>
      </c>
      <c r="B981" s="34" t="s">
        <v>4609</v>
      </c>
      <c r="C981" s="34" t="s">
        <v>1025</v>
      </c>
    </row>
    <row r="982" spans="1:3" x14ac:dyDescent="0.25">
      <c r="A982" s="34" t="s">
        <v>4162</v>
      </c>
      <c r="B982" s="34" t="s">
        <v>4163</v>
      </c>
      <c r="C982" s="34" t="s">
        <v>1025</v>
      </c>
    </row>
    <row r="983" spans="1:3" x14ac:dyDescent="0.25">
      <c r="A983" s="34" t="s">
        <v>4162</v>
      </c>
      <c r="B983" s="34" t="s">
        <v>4195</v>
      </c>
      <c r="C983" s="34" t="s">
        <v>1025</v>
      </c>
    </row>
    <row r="984" spans="1:3" x14ac:dyDescent="0.25">
      <c r="A984" s="34" t="s">
        <v>4221</v>
      </c>
      <c r="B984" s="34" t="s">
        <v>4222</v>
      </c>
      <c r="C984" s="34" t="s">
        <v>1025</v>
      </c>
    </row>
    <row r="985" spans="1:3" x14ac:dyDescent="0.25">
      <c r="A985" s="34" t="s">
        <v>4554</v>
      </c>
      <c r="B985" s="34" t="s">
        <v>4555</v>
      </c>
      <c r="C985" s="34" t="s">
        <v>1025</v>
      </c>
    </row>
    <row r="986" spans="1:3" x14ac:dyDescent="0.25">
      <c r="A986" s="34" t="s">
        <v>530</v>
      </c>
      <c r="B986" s="34" t="s">
        <v>4606</v>
      </c>
      <c r="C986" s="34" t="s">
        <v>1025</v>
      </c>
    </row>
    <row r="987" spans="1:3" x14ac:dyDescent="0.25">
      <c r="A987" s="34" t="s">
        <v>549</v>
      </c>
      <c r="B987" s="34" t="s">
        <v>4710</v>
      </c>
      <c r="C987" s="34" t="s">
        <v>1025</v>
      </c>
    </row>
    <row r="988" spans="1:3" x14ac:dyDescent="0.25">
      <c r="A988" s="34" t="s">
        <v>944</v>
      </c>
      <c r="B988" s="34" t="s">
        <v>4957</v>
      </c>
      <c r="C988" s="34" t="s">
        <v>1026</v>
      </c>
    </row>
    <row r="989" spans="1:3" x14ac:dyDescent="0.25">
      <c r="A989" s="34" t="s">
        <v>4993</v>
      </c>
      <c r="B989" s="34" t="s">
        <v>4994</v>
      </c>
      <c r="C989" s="34" t="s">
        <v>1025</v>
      </c>
    </row>
    <row r="990" spans="1:3" x14ac:dyDescent="0.25">
      <c r="A990" s="34" t="s">
        <v>5035</v>
      </c>
      <c r="B990" s="34" t="s">
        <v>5036</v>
      </c>
      <c r="C990" s="34" t="s">
        <v>1025</v>
      </c>
    </row>
    <row r="991" spans="1:3" x14ac:dyDescent="0.25">
      <c r="A991" s="34" t="s">
        <v>4895</v>
      </c>
      <c r="B991" s="34" t="s">
        <v>4896</v>
      </c>
      <c r="C991" s="34" t="s">
        <v>1026</v>
      </c>
    </row>
    <row r="992" spans="1:3" x14ac:dyDescent="0.25">
      <c r="A992" s="34" t="s">
        <v>4681</v>
      </c>
      <c r="B992" s="34" t="s">
        <v>4682</v>
      </c>
      <c r="C992" s="34" t="s">
        <v>1025</v>
      </c>
    </row>
    <row r="993" spans="1:3" x14ac:dyDescent="0.25">
      <c r="A993" s="34" t="s">
        <v>2492</v>
      </c>
      <c r="B993" s="34" t="s">
        <v>2493</v>
      </c>
      <c r="C993" s="34" t="s">
        <v>1025</v>
      </c>
    </row>
    <row r="994" spans="1:3" x14ac:dyDescent="0.25">
      <c r="A994" s="34" t="s">
        <v>1185</v>
      </c>
      <c r="B994" s="34" t="s">
        <v>1186</v>
      </c>
      <c r="C994" s="34" t="s">
        <v>1025</v>
      </c>
    </row>
    <row r="995" spans="1:3" x14ac:dyDescent="0.25">
      <c r="A995" s="34" t="s">
        <v>318</v>
      </c>
      <c r="B995" s="34" t="s">
        <v>2297</v>
      </c>
      <c r="C995" s="34" t="s">
        <v>1026</v>
      </c>
    </row>
    <row r="996" spans="1:3" x14ac:dyDescent="0.25">
      <c r="A996" s="34" t="s">
        <v>490</v>
      </c>
      <c r="B996" s="34" t="s">
        <v>1782</v>
      </c>
      <c r="C996" s="34" t="s">
        <v>1026</v>
      </c>
    </row>
    <row r="997" spans="1:3" x14ac:dyDescent="0.25">
      <c r="A997" s="34" t="s">
        <v>883</v>
      </c>
      <c r="B997" s="34" t="s">
        <v>1222</v>
      </c>
      <c r="C997" s="34" t="s">
        <v>1025</v>
      </c>
    </row>
    <row r="998" spans="1:3" x14ac:dyDescent="0.25">
      <c r="A998" s="34" t="s">
        <v>883</v>
      </c>
      <c r="B998" s="34" t="s">
        <v>4640</v>
      </c>
      <c r="C998" s="34" t="s">
        <v>1026</v>
      </c>
    </row>
    <row r="999" spans="1:3" x14ac:dyDescent="0.25">
      <c r="A999" s="34" t="s">
        <v>659</v>
      </c>
      <c r="B999" s="34" t="s">
        <v>3893</v>
      </c>
      <c r="C999" s="34" t="s">
        <v>1026</v>
      </c>
    </row>
    <row r="1000" spans="1:3" x14ac:dyDescent="0.25">
      <c r="A1000" s="34" t="s">
        <v>658</v>
      </c>
      <c r="B1000" s="34" t="s">
        <v>3892</v>
      </c>
      <c r="C1000" s="34" t="s">
        <v>1026</v>
      </c>
    </row>
    <row r="1001" spans="1:3" x14ac:dyDescent="0.25">
      <c r="A1001" s="34" t="s">
        <v>2994</v>
      </c>
      <c r="B1001" s="34" t="s">
        <v>2995</v>
      </c>
      <c r="C1001" s="34" t="s">
        <v>1025</v>
      </c>
    </row>
    <row r="1002" spans="1:3" x14ac:dyDescent="0.25">
      <c r="A1002" s="34" t="s">
        <v>589</v>
      </c>
      <c r="B1002" s="34" t="s">
        <v>1873</v>
      </c>
      <c r="C1002" s="34" t="s">
        <v>1025</v>
      </c>
    </row>
    <row r="1003" spans="1:3" x14ac:dyDescent="0.25">
      <c r="A1003" s="34" t="s">
        <v>2221</v>
      </c>
      <c r="B1003" s="34" t="s">
        <v>2222</v>
      </c>
      <c r="C1003" s="34" t="s">
        <v>1025</v>
      </c>
    </row>
    <row r="1004" spans="1:3" x14ac:dyDescent="0.25">
      <c r="A1004" s="34" t="s">
        <v>719</v>
      </c>
      <c r="B1004" s="34" t="s">
        <v>2091</v>
      </c>
      <c r="C1004" s="34" t="s">
        <v>1026</v>
      </c>
    </row>
    <row r="1005" spans="1:3" x14ac:dyDescent="0.25">
      <c r="A1005" s="34" t="s">
        <v>3033</v>
      </c>
      <c r="B1005" s="34" t="s">
        <v>3034</v>
      </c>
      <c r="C1005" s="34" t="s">
        <v>1025</v>
      </c>
    </row>
    <row r="1006" spans="1:3" x14ac:dyDescent="0.25">
      <c r="A1006" s="34" t="s">
        <v>693</v>
      </c>
      <c r="B1006" s="34" t="s">
        <v>2064</v>
      </c>
      <c r="C1006" s="34" t="s">
        <v>1026</v>
      </c>
    </row>
    <row r="1007" spans="1:3" x14ac:dyDescent="0.25">
      <c r="A1007" s="34" t="s">
        <v>703</v>
      </c>
      <c r="B1007" s="34" t="s">
        <v>2074</v>
      </c>
      <c r="C1007" s="34" t="s">
        <v>1025</v>
      </c>
    </row>
    <row r="1008" spans="1:3" x14ac:dyDescent="0.25">
      <c r="A1008" s="34" t="s">
        <v>939</v>
      </c>
      <c r="B1008" s="34" t="s">
        <v>1414</v>
      </c>
      <c r="C1008" s="34" t="s">
        <v>1026</v>
      </c>
    </row>
    <row r="1009" spans="1:3" x14ac:dyDescent="0.25">
      <c r="A1009" s="34" t="s">
        <v>219</v>
      </c>
      <c r="B1009" s="34" t="s">
        <v>1410</v>
      </c>
      <c r="C1009" s="34" t="s">
        <v>1026</v>
      </c>
    </row>
    <row r="1010" spans="1:3" x14ac:dyDescent="0.25">
      <c r="A1010" s="34" t="s">
        <v>221</v>
      </c>
      <c r="B1010" s="34" t="s">
        <v>1412</v>
      </c>
      <c r="C1010" s="34" t="s">
        <v>1026</v>
      </c>
    </row>
    <row r="1011" spans="1:3" x14ac:dyDescent="0.25">
      <c r="A1011" s="34" t="s">
        <v>220</v>
      </c>
      <c r="B1011" s="34" t="s">
        <v>1411</v>
      </c>
      <c r="C1011" s="34" t="s">
        <v>1026</v>
      </c>
    </row>
    <row r="1012" spans="1:3" x14ac:dyDescent="0.25">
      <c r="A1012" s="34" t="s">
        <v>222</v>
      </c>
      <c r="B1012" s="34" t="s">
        <v>1413</v>
      </c>
      <c r="C1012" s="34" t="s">
        <v>1026</v>
      </c>
    </row>
    <row r="1013" spans="1:3" x14ac:dyDescent="0.25">
      <c r="A1013" s="34" t="s">
        <v>691</v>
      </c>
      <c r="B1013" s="34" t="s">
        <v>2062</v>
      </c>
      <c r="C1013" s="34" t="s">
        <v>1026</v>
      </c>
    </row>
    <row r="1014" spans="1:3" x14ac:dyDescent="0.25">
      <c r="A1014" s="34" t="s">
        <v>846</v>
      </c>
      <c r="B1014" s="34" t="s">
        <v>2009</v>
      </c>
      <c r="C1014" s="34" t="s">
        <v>1026</v>
      </c>
    </row>
    <row r="1015" spans="1:3" x14ac:dyDescent="0.25">
      <c r="A1015" s="34" t="s">
        <v>4158</v>
      </c>
      <c r="B1015" s="34" t="s">
        <v>4159</v>
      </c>
      <c r="C1015" s="34" t="s">
        <v>1025</v>
      </c>
    </row>
    <row r="1016" spans="1:3" x14ac:dyDescent="0.25">
      <c r="A1016" s="34" t="s">
        <v>584</v>
      </c>
      <c r="B1016" s="34" t="s">
        <v>4340</v>
      </c>
      <c r="C1016" s="34" t="s">
        <v>1026</v>
      </c>
    </row>
    <row r="1017" spans="1:3" x14ac:dyDescent="0.25">
      <c r="A1017" s="34" t="s">
        <v>3710</v>
      </c>
      <c r="B1017" s="34" t="s">
        <v>3711</v>
      </c>
      <c r="C1017" s="34" t="s">
        <v>1025</v>
      </c>
    </row>
    <row r="1018" spans="1:3" x14ac:dyDescent="0.25">
      <c r="A1018" s="34" t="s">
        <v>3710</v>
      </c>
      <c r="B1018" s="34" t="s">
        <v>3770</v>
      </c>
      <c r="C1018" s="34" t="s">
        <v>1025</v>
      </c>
    </row>
    <row r="1019" spans="1:3" x14ac:dyDescent="0.25">
      <c r="A1019" s="34" t="s">
        <v>1295</v>
      </c>
      <c r="B1019" s="34" t="s">
        <v>1296</v>
      </c>
      <c r="C1019" s="34" t="s">
        <v>1025</v>
      </c>
    </row>
    <row r="1020" spans="1:3" x14ac:dyDescent="0.25">
      <c r="A1020" s="34" t="s">
        <v>1480</v>
      </c>
      <c r="B1020" s="34" t="s">
        <v>1481</v>
      </c>
      <c r="C1020" s="34" t="s">
        <v>1026</v>
      </c>
    </row>
    <row r="1021" spans="1:3" x14ac:dyDescent="0.25">
      <c r="A1021" s="34" t="s">
        <v>1588</v>
      </c>
      <c r="B1021" s="34" t="s">
        <v>1589</v>
      </c>
      <c r="C1021" s="34" t="s">
        <v>1025</v>
      </c>
    </row>
    <row r="1022" spans="1:3" x14ac:dyDescent="0.25">
      <c r="A1022" s="34" t="s">
        <v>328</v>
      </c>
      <c r="B1022" s="34" t="s">
        <v>2326</v>
      </c>
      <c r="C1022" s="34" t="s">
        <v>1026</v>
      </c>
    </row>
    <row r="1023" spans="1:3" x14ac:dyDescent="0.25">
      <c r="A1023" s="34" t="s">
        <v>2949</v>
      </c>
      <c r="B1023" s="34" t="s">
        <v>2950</v>
      </c>
      <c r="C1023" s="34" t="s">
        <v>1026</v>
      </c>
    </row>
    <row r="1024" spans="1:3" x14ac:dyDescent="0.25">
      <c r="A1024" s="34" t="s">
        <v>3863</v>
      </c>
      <c r="B1024" s="34" t="s">
        <v>3864</v>
      </c>
      <c r="C1024" s="34" t="s">
        <v>1025</v>
      </c>
    </row>
    <row r="1025" spans="1:3" x14ac:dyDescent="0.25">
      <c r="A1025" s="34" t="s">
        <v>260</v>
      </c>
      <c r="B1025" s="34" t="s">
        <v>4625</v>
      </c>
      <c r="C1025" s="34" t="s">
        <v>1026</v>
      </c>
    </row>
    <row r="1026" spans="1:3" x14ac:dyDescent="0.25">
      <c r="A1026" s="34" t="s">
        <v>438</v>
      </c>
      <c r="B1026" s="34" t="s">
        <v>1545</v>
      </c>
      <c r="C1026" s="34" t="s">
        <v>1026</v>
      </c>
    </row>
    <row r="1027" spans="1:3" x14ac:dyDescent="0.25">
      <c r="A1027" s="34" t="s">
        <v>440</v>
      </c>
      <c r="B1027" s="34" t="s">
        <v>1551</v>
      </c>
      <c r="C1027" s="34" t="s">
        <v>1026</v>
      </c>
    </row>
    <row r="1028" spans="1:3" x14ac:dyDescent="0.25">
      <c r="A1028" s="34" t="s">
        <v>4019</v>
      </c>
      <c r="B1028" s="34" t="s">
        <v>4020</v>
      </c>
      <c r="C1028" s="34" t="s">
        <v>1025</v>
      </c>
    </row>
    <row r="1029" spans="1:3" x14ac:dyDescent="0.25">
      <c r="A1029" s="34" t="s">
        <v>605</v>
      </c>
      <c r="B1029" s="34" t="s">
        <v>3982</v>
      </c>
      <c r="C1029" s="34" t="s">
        <v>1025</v>
      </c>
    </row>
    <row r="1030" spans="1:3" x14ac:dyDescent="0.25">
      <c r="A1030" s="34" t="s">
        <v>798</v>
      </c>
      <c r="B1030" s="34" t="s">
        <v>4834</v>
      </c>
      <c r="C1030" s="34" t="s">
        <v>1026</v>
      </c>
    </row>
    <row r="1031" spans="1:3" x14ac:dyDescent="0.25">
      <c r="A1031" s="34" t="s">
        <v>3109</v>
      </c>
      <c r="B1031" s="34" t="s">
        <v>3110</v>
      </c>
      <c r="C1031" s="34" t="s">
        <v>1025</v>
      </c>
    </row>
    <row r="1032" spans="1:3" x14ac:dyDescent="0.25">
      <c r="A1032" s="34" t="s">
        <v>335</v>
      </c>
      <c r="B1032" s="34" t="s">
        <v>2361</v>
      </c>
      <c r="C1032" s="34" t="s">
        <v>1025</v>
      </c>
    </row>
    <row r="1033" spans="1:3" x14ac:dyDescent="0.25">
      <c r="A1033" s="34" t="s">
        <v>4014</v>
      </c>
      <c r="B1033" s="34" t="s">
        <v>4015</v>
      </c>
      <c r="C1033" s="34" t="s">
        <v>1025</v>
      </c>
    </row>
    <row r="1034" spans="1:3" x14ac:dyDescent="0.25">
      <c r="A1034" s="34" t="s">
        <v>143</v>
      </c>
      <c r="B1034" s="34" t="s">
        <v>4871</v>
      </c>
      <c r="C1034" s="34" t="s">
        <v>1026</v>
      </c>
    </row>
    <row r="1035" spans="1:3" x14ac:dyDescent="0.25">
      <c r="A1035" s="34" t="s">
        <v>3579</v>
      </c>
      <c r="B1035" s="34" t="s">
        <v>3580</v>
      </c>
      <c r="C1035" s="34" t="s">
        <v>1025</v>
      </c>
    </row>
    <row r="1036" spans="1:3" x14ac:dyDescent="0.25">
      <c r="A1036" s="34" t="s">
        <v>1792</v>
      </c>
      <c r="B1036" s="34" t="s">
        <v>1793</v>
      </c>
      <c r="C1036" s="34" t="s">
        <v>1025</v>
      </c>
    </row>
    <row r="1037" spans="1:3" x14ac:dyDescent="0.25">
      <c r="A1037" s="34" t="s">
        <v>742</v>
      </c>
      <c r="B1037" s="34" t="s">
        <v>2517</v>
      </c>
      <c r="C1037" s="34" t="s">
        <v>1026</v>
      </c>
    </row>
    <row r="1038" spans="1:3" x14ac:dyDescent="0.25">
      <c r="A1038" s="34" t="s">
        <v>64</v>
      </c>
      <c r="B1038" s="34" t="s">
        <v>1280</v>
      </c>
      <c r="C1038" s="34" t="s">
        <v>1026</v>
      </c>
    </row>
    <row r="1039" spans="1:3" x14ac:dyDescent="0.25">
      <c r="A1039" s="34" t="s">
        <v>2612</v>
      </c>
      <c r="B1039" s="34" t="s">
        <v>2613</v>
      </c>
      <c r="C1039" s="34" t="s">
        <v>1025</v>
      </c>
    </row>
    <row r="1040" spans="1:3" x14ac:dyDescent="0.25">
      <c r="A1040" s="34" t="s">
        <v>826</v>
      </c>
      <c r="B1040" s="34" t="s">
        <v>1974</v>
      </c>
      <c r="C1040" s="34" t="s">
        <v>1026</v>
      </c>
    </row>
    <row r="1041" spans="1:3" x14ac:dyDescent="0.25">
      <c r="A1041" s="34" t="s">
        <v>3264</v>
      </c>
      <c r="B1041" s="34" t="s">
        <v>3265</v>
      </c>
      <c r="C1041" s="34" t="s">
        <v>1026</v>
      </c>
    </row>
    <row r="1042" spans="1:3" x14ac:dyDescent="0.25">
      <c r="A1042" s="34" t="s">
        <v>879</v>
      </c>
      <c r="B1042" s="34" t="s">
        <v>4776</v>
      </c>
      <c r="C1042" s="34" t="s">
        <v>1025</v>
      </c>
    </row>
    <row r="1043" spans="1:3" x14ac:dyDescent="0.25">
      <c r="A1043" s="34" t="s">
        <v>2138</v>
      </c>
      <c r="B1043" s="34" t="s">
        <v>2139</v>
      </c>
      <c r="C1043" s="34" t="s">
        <v>1026</v>
      </c>
    </row>
    <row r="1044" spans="1:3" x14ac:dyDescent="0.25">
      <c r="A1044" s="34" t="s">
        <v>341</v>
      </c>
      <c r="B1044" s="34" t="s">
        <v>2369</v>
      </c>
      <c r="C1044" s="34" t="s">
        <v>1025</v>
      </c>
    </row>
    <row r="1045" spans="1:3" x14ac:dyDescent="0.25">
      <c r="A1045" s="34" t="s">
        <v>178</v>
      </c>
      <c r="B1045" s="34" t="s">
        <v>1172</v>
      </c>
      <c r="C1045" s="34" t="s">
        <v>1026</v>
      </c>
    </row>
    <row r="1046" spans="1:3" x14ac:dyDescent="0.25">
      <c r="A1046" s="34" t="s">
        <v>56</v>
      </c>
      <c r="B1046" s="34" t="s">
        <v>3010</v>
      </c>
      <c r="C1046" s="34" t="s">
        <v>1026</v>
      </c>
    </row>
    <row r="1047" spans="1:3" x14ac:dyDescent="0.25">
      <c r="A1047" s="34" t="s">
        <v>360</v>
      </c>
      <c r="B1047" s="34" t="s">
        <v>4861</v>
      </c>
      <c r="C1047" s="34" t="s">
        <v>1026</v>
      </c>
    </row>
    <row r="1048" spans="1:3" x14ac:dyDescent="0.25">
      <c r="A1048" s="34" t="s">
        <v>2736</v>
      </c>
      <c r="B1048" s="34" t="s">
        <v>2737</v>
      </c>
      <c r="C1048" s="34" t="s">
        <v>1025</v>
      </c>
    </row>
    <row r="1049" spans="1:3" x14ac:dyDescent="0.25">
      <c r="A1049" s="34" t="s">
        <v>2736</v>
      </c>
      <c r="B1049" s="34" t="s">
        <v>4512</v>
      </c>
      <c r="C1049" s="34" t="s">
        <v>1025</v>
      </c>
    </row>
    <row r="1050" spans="1:3" x14ac:dyDescent="0.25">
      <c r="A1050" s="34" t="s">
        <v>4191</v>
      </c>
      <c r="B1050" s="34" t="s">
        <v>4192</v>
      </c>
      <c r="C1050" s="34" t="s">
        <v>1025</v>
      </c>
    </row>
    <row r="1051" spans="1:3" x14ac:dyDescent="0.25">
      <c r="A1051" s="34" t="s">
        <v>4191</v>
      </c>
      <c r="B1051" s="34" t="s">
        <v>4219</v>
      </c>
      <c r="C1051" s="34" t="s">
        <v>1025</v>
      </c>
    </row>
    <row r="1052" spans="1:3" x14ac:dyDescent="0.25">
      <c r="A1052" s="34" t="s">
        <v>521</v>
      </c>
      <c r="B1052" s="34" t="s">
        <v>4251</v>
      </c>
      <c r="C1052" s="34" t="s">
        <v>1025</v>
      </c>
    </row>
    <row r="1053" spans="1:3" x14ac:dyDescent="0.25">
      <c r="A1053" s="34" t="s">
        <v>4550</v>
      </c>
      <c r="B1053" s="34" t="s">
        <v>4551</v>
      </c>
      <c r="C1053" s="34" t="s">
        <v>1025</v>
      </c>
    </row>
    <row r="1054" spans="1:3" x14ac:dyDescent="0.25">
      <c r="A1054" s="34" t="s">
        <v>546</v>
      </c>
      <c r="B1054" s="34" t="s">
        <v>4698</v>
      </c>
      <c r="C1054" s="34" t="s">
        <v>1025</v>
      </c>
    </row>
    <row r="1055" spans="1:3" x14ac:dyDescent="0.25">
      <c r="A1055" s="34" t="s">
        <v>566</v>
      </c>
      <c r="B1055" s="34" t="s">
        <v>4727</v>
      </c>
      <c r="C1055" s="34" t="s">
        <v>1025</v>
      </c>
    </row>
    <row r="1056" spans="1:3" x14ac:dyDescent="0.25">
      <c r="A1056" s="34" t="s">
        <v>961</v>
      </c>
      <c r="B1056" s="34" t="s">
        <v>4974</v>
      </c>
      <c r="C1056" s="34" t="s">
        <v>1026</v>
      </c>
    </row>
    <row r="1057" spans="1:3" x14ac:dyDescent="0.25">
      <c r="A1057" s="34" t="s">
        <v>5027</v>
      </c>
      <c r="B1057" s="34" t="s">
        <v>5028</v>
      </c>
      <c r="C1057" s="34" t="s">
        <v>1025</v>
      </c>
    </row>
    <row r="1058" spans="1:3" x14ac:dyDescent="0.25">
      <c r="A1058" s="34" t="s">
        <v>5067</v>
      </c>
      <c r="B1058" s="34" t="s">
        <v>5068</v>
      </c>
      <c r="C1058" s="34" t="s">
        <v>1025</v>
      </c>
    </row>
    <row r="1059" spans="1:3" x14ac:dyDescent="0.25">
      <c r="A1059" s="34" t="s">
        <v>324</v>
      </c>
      <c r="B1059" s="34" t="s">
        <v>2311</v>
      </c>
      <c r="C1059" s="34" t="s">
        <v>1026</v>
      </c>
    </row>
    <row r="1060" spans="1:3" x14ac:dyDescent="0.25">
      <c r="A1060" s="34" t="s">
        <v>1800</v>
      </c>
      <c r="B1060" s="34" t="s">
        <v>1801</v>
      </c>
      <c r="C1060" s="34" t="s">
        <v>1025</v>
      </c>
    </row>
    <row r="1061" spans="1:3" x14ac:dyDescent="0.25">
      <c r="A1061" s="34" t="s">
        <v>872</v>
      </c>
      <c r="B1061" s="34" t="s">
        <v>4770</v>
      </c>
      <c r="C1061" s="34" t="s">
        <v>1026</v>
      </c>
    </row>
    <row r="1062" spans="1:3" x14ac:dyDescent="0.25">
      <c r="A1062" s="34" t="s">
        <v>646</v>
      </c>
      <c r="B1062" s="34" t="s">
        <v>4658</v>
      </c>
      <c r="C1062" s="34" t="s">
        <v>1026</v>
      </c>
    </row>
    <row r="1063" spans="1:3" x14ac:dyDescent="0.25">
      <c r="A1063" s="34" t="s">
        <v>893</v>
      </c>
      <c r="B1063" s="34" t="s">
        <v>2040</v>
      </c>
      <c r="C1063" s="34" t="s">
        <v>1026</v>
      </c>
    </row>
    <row r="1064" spans="1:3" x14ac:dyDescent="0.25">
      <c r="A1064" s="34" t="s">
        <v>2195</v>
      </c>
      <c r="B1064" s="34" t="s">
        <v>2196</v>
      </c>
      <c r="C1064" s="34" t="s">
        <v>1026</v>
      </c>
    </row>
    <row r="1065" spans="1:3" x14ac:dyDescent="0.25">
      <c r="A1065" s="34" t="s">
        <v>110</v>
      </c>
      <c r="B1065" s="34" t="s">
        <v>1339</v>
      </c>
      <c r="C1065" s="34" t="s">
        <v>1026</v>
      </c>
    </row>
    <row r="1066" spans="1:3" x14ac:dyDescent="0.25">
      <c r="A1066" s="34" t="s">
        <v>3053</v>
      </c>
      <c r="B1066" s="34" t="s">
        <v>3054</v>
      </c>
      <c r="C1066" s="34" t="s">
        <v>1025</v>
      </c>
    </row>
    <row r="1067" spans="1:3" x14ac:dyDescent="0.25">
      <c r="A1067" s="34" t="s">
        <v>130</v>
      </c>
      <c r="B1067" s="34" t="s">
        <v>1364</v>
      </c>
      <c r="C1067" s="34" t="s">
        <v>1026</v>
      </c>
    </row>
    <row r="1068" spans="1:3" x14ac:dyDescent="0.25">
      <c r="A1068" s="34" t="s">
        <v>2848</v>
      </c>
      <c r="B1068" s="34" t="s">
        <v>2849</v>
      </c>
      <c r="C1068" s="34" t="s">
        <v>1025</v>
      </c>
    </row>
    <row r="1069" spans="1:3" x14ac:dyDescent="0.25">
      <c r="A1069" s="34" t="s">
        <v>2133</v>
      </c>
      <c r="B1069" s="34" t="s">
        <v>2134</v>
      </c>
      <c r="C1069" s="34" t="s">
        <v>1026</v>
      </c>
    </row>
    <row r="1070" spans="1:3" x14ac:dyDescent="0.25">
      <c r="A1070" s="34" t="s">
        <v>3704</v>
      </c>
      <c r="B1070" s="34" t="s">
        <v>3832</v>
      </c>
      <c r="C1070" s="34" t="s">
        <v>1025</v>
      </c>
    </row>
    <row r="1071" spans="1:3" x14ac:dyDescent="0.25">
      <c r="A1071" s="34" t="s">
        <v>3704</v>
      </c>
      <c r="B1071" s="34" t="s">
        <v>4341</v>
      </c>
      <c r="C1071" s="34" t="s">
        <v>1025</v>
      </c>
    </row>
    <row r="1072" spans="1:3" x14ac:dyDescent="0.25">
      <c r="A1072" s="34" t="s">
        <v>3704</v>
      </c>
      <c r="B1072" s="34" t="s">
        <v>3705</v>
      </c>
      <c r="C1072" s="34" t="s">
        <v>1025</v>
      </c>
    </row>
    <row r="1073" spans="1:3" x14ac:dyDescent="0.25">
      <c r="A1073" s="34" t="s">
        <v>3704</v>
      </c>
      <c r="B1073" s="34" t="s">
        <v>3750</v>
      </c>
      <c r="C1073" s="34" t="s">
        <v>1025</v>
      </c>
    </row>
    <row r="1074" spans="1:3" x14ac:dyDescent="0.25">
      <c r="A1074" s="34" t="s">
        <v>3704</v>
      </c>
      <c r="B1074" s="34" t="s">
        <v>3766</v>
      </c>
      <c r="C1074" s="34" t="s">
        <v>1025</v>
      </c>
    </row>
    <row r="1075" spans="1:3" x14ac:dyDescent="0.25">
      <c r="A1075" s="34" t="s">
        <v>3704</v>
      </c>
      <c r="B1075" s="34" t="s">
        <v>3795</v>
      </c>
      <c r="C1075" s="34" t="s">
        <v>1025</v>
      </c>
    </row>
    <row r="1076" spans="1:3" x14ac:dyDescent="0.25">
      <c r="A1076" s="34" t="s">
        <v>1365</v>
      </c>
      <c r="B1076" s="34" t="s">
        <v>1366</v>
      </c>
      <c r="C1076" s="34" t="s">
        <v>1025</v>
      </c>
    </row>
    <row r="1077" spans="1:3" x14ac:dyDescent="0.25">
      <c r="A1077" s="34" t="s">
        <v>409</v>
      </c>
      <c r="B1077" s="34" t="s">
        <v>2435</v>
      </c>
      <c r="C1077" s="34" t="s">
        <v>1026</v>
      </c>
    </row>
    <row r="1078" spans="1:3" x14ac:dyDescent="0.25">
      <c r="A1078" s="34" t="s">
        <v>180</v>
      </c>
      <c r="B1078" s="34" t="s">
        <v>1179</v>
      </c>
      <c r="C1078" s="34" t="s">
        <v>1025</v>
      </c>
    </row>
    <row r="1079" spans="1:3" x14ac:dyDescent="0.25">
      <c r="A1079" s="34" t="s">
        <v>2738</v>
      </c>
      <c r="B1079" s="34" t="s">
        <v>2739</v>
      </c>
      <c r="C1079" s="34" t="s">
        <v>1025</v>
      </c>
    </row>
    <row r="1080" spans="1:3" x14ac:dyDescent="0.25">
      <c r="A1080" s="34" t="s">
        <v>127</v>
      </c>
      <c r="B1080" s="34" t="s">
        <v>4493</v>
      </c>
      <c r="C1080" s="34" t="s">
        <v>1026</v>
      </c>
    </row>
    <row r="1081" spans="1:3" x14ac:dyDescent="0.25">
      <c r="A1081" s="34" t="s">
        <v>61</v>
      </c>
      <c r="B1081" s="34" t="s">
        <v>4494</v>
      </c>
      <c r="C1081" s="34" t="s">
        <v>1026</v>
      </c>
    </row>
    <row r="1082" spans="1:3" x14ac:dyDescent="0.25">
      <c r="A1082" s="34" t="s">
        <v>1730</v>
      </c>
      <c r="B1082" s="34" t="s">
        <v>1731</v>
      </c>
      <c r="C1082" s="34" t="s">
        <v>1025</v>
      </c>
    </row>
    <row r="1083" spans="1:3" x14ac:dyDescent="0.25">
      <c r="A1083" s="34" t="s">
        <v>28</v>
      </c>
      <c r="B1083" s="34" t="s">
        <v>1253</v>
      </c>
      <c r="C1083" s="34" t="s">
        <v>1025</v>
      </c>
    </row>
    <row r="1084" spans="1:3" x14ac:dyDescent="0.25">
      <c r="A1084" s="34" t="s">
        <v>778</v>
      </c>
      <c r="B1084" s="34" t="s">
        <v>2141</v>
      </c>
      <c r="C1084" s="34" t="s">
        <v>1026</v>
      </c>
    </row>
    <row r="1085" spans="1:3" x14ac:dyDescent="0.25">
      <c r="A1085" s="34" t="s">
        <v>439</v>
      </c>
      <c r="B1085" s="34" t="s">
        <v>1546</v>
      </c>
      <c r="C1085" s="34" t="s">
        <v>1026</v>
      </c>
    </row>
    <row r="1086" spans="1:3" x14ac:dyDescent="0.25">
      <c r="A1086" s="34" t="s">
        <v>1092</v>
      </c>
      <c r="B1086" s="34" t="s">
        <v>1093</v>
      </c>
      <c r="C1086" s="34" t="s">
        <v>1026</v>
      </c>
    </row>
    <row r="1087" spans="1:3" x14ac:dyDescent="0.25">
      <c r="A1087" s="34" t="s">
        <v>861</v>
      </c>
      <c r="B1087" s="34" t="s">
        <v>2232</v>
      </c>
      <c r="C1087" s="34" t="s">
        <v>1025</v>
      </c>
    </row>
    <row r="1088" spans="1:3" x14ac:dyDescent="0.25">
      <c r="A1088" s="34" t="s">
        <v>861</v>
      </c>
      <c r="B1088" s="34" t="s">
        <v>3638</v>
      </c>
      <c r="C1088" s="34" t="s">
        <v>1025</v>
      </c>
    </row>
    <row r="1089" spans="1:3" x14ac:dyDescent="0.25">
      <c r="A1089" s="34" t="s">
        <v>1888</v>
      </c>
      <c r="B1089" s="34" t="s">
        <v>1889</v>
      </c>
      <c r="C1089" s="34" t="s">
        <v>1025</v>
      </c>
    </row>
    <row r="1090" spans="1:3" x14ac:dyDescent="0.25">
      <c r="A1090" s="34" t="s">
        <v>3472</v>
      </c>
      <c r="B1090" s="34" t="s">
        <v>3473</v>
      </c>
      <c r="C1090" s="34" t="s">
        <v>1025</v>
      </c>
    </row>
    <row r="1091" spans="1:3" x14ac:dyDescent="0.25">
      <c r="A1091" s="34" t="s">
        <v>36</v>
      </c>
      <c r="B1091" s="34" t="s">
        <v>1256</v>
      </c>
      <c r="C1091" s="34" t="s">
        <v>1025</v>
      </c>
    </row>
    <row r="1092" spans="1:3" x14ac:dyDescent="0.25">
      <c r="A1092" s="34" t="s">
        <v>21</v>
      </c>
      <c r="B1092" s="34" t="s">
        <v>1235</v>
      </c>
      <c r="C1092" s="34" t="s">
        <v>1025</v>
      </c>
    </row>
    <row r="1093" spans="1:3" x14ac:dyDescent="0.25">
      <c r="A1093" s="34" t="s">
        <v>21</v>
      </c>
      <c r="B1093" s="34" t="s">
        <v>4786</v>
      </c>
      <c r="C1093" s="34" t="s">
        <v>1025</v>
      </c>
    </row>
    <row r="1094" spans="1:3" x14ac:dyDescent="0.25">
      <c r="A1094" s="34" t="s">
        <v>903</v>
      </c>
      <c r="B1094" s="34" t="s">
        <v>2479</v>
      </c>
      <c r="C1094" s="34" t="s">
        <v>1026</v>
      </c>
    </row>
    <row r="1095" spans="1:3" x14ac:dyDescent="0.25">
      <c r="A1095" s="34" t="s">
        <v>441</v>
      </c>
      <c r="B1095" s="34" t="s">
        <v>1552</v>
      </c>
      <c r="C1095" s="34" t="s">
        <v>1026</v>
      </c>
    </row>
    <row r="1096" spans="1:3" x14ac:dyDescent="0.25">
      <c r="A1096" s="34" t="s">
        <v>298</v>
      </c>
      <c r="B1096" s="34" t="s">
        <v>2231</v>
      </c>
      <c r="C1096" s="34" t="s">
        <v>1026</v>
      </c>
    </row>
    <row r="1097" spans="1:3" x14ac:dyDescent="0.25">
      <c r="A1097" s="34" t="s">
        <v>300</v>
      </c>
      <c r="B1097" s="34" t="s">
        <v>2236</v>
      </c>
      <c r="C1097" s="34" t="s">
        <v>1025</v>
      </c>
    </row>
    <row r="1098" spans="1:3" x14ac:dyDescent="0.25">
      <c r="A1098" s="34" t="s">
        <v>508</v>
      </c>
      <c r="B1098" s="34" t="s">
        <v>1843</v>
      </c>
      <c r="C1098" s="34" t="s">
        <v>1026</v>
      </c>
    </row>
    <row r="1099" spans="1:3" x14ac:dyDescent="0.25">
      <c r="A1099" s="34" t="s">
        <v>2448</v>
      </c>
      <c r="B1099" s="34" t="s">
        <v>2449</v>
      </c>
      <c r="C1099" s="34" t="s">
        <v>1026</v>
      </c>
    </row>
    <row r="1100" spans="1:3" x14ac:dyDescent="0.25">
      <c r="A1100" s="34" t="s">
        <v>2101</v>
      </c>
      <c r="B1100" s="34" t="s">
        <v>2102</v>
      </c>
      <c r="C1100" s="34" t="s">
        <v>1025</v>
      </c>
    </row>
    <row r="1101" spans="1:3" x14ac:dyDescent="0.25">
      <c r="A1101" s="34" t="s">
        <v>162</v>
      </c>
      <c r="B1101" s="34" t="s">
        <v>1215</v>
      </c>
      <c r="C1101" s="34" t="s">
        <v>1025</v>
      </c>
    </row>
    <row r="1102" spans="1:3" x14ac:dyDescent="0.25">
      <c r="A1102" s="34" t="s">
        <v>163</v>
      </c>
      <c r="B1102" s="34" t="s">
        <v>1216</v>
      </c>
      <c r="C1102" s="34" t="s">
        <v>1025</v>
      </c>
    </row>
    <row r="1103" spans="1:3" x14ac:dyDescent="0.25">
      <c r="A1103" s="34" t="s">
        <v>111</v>
      </c>
      <c r="B1103" s="34" t="s">
        <v>1340</v>
      </c>
      <c r="C1103" s="34" t="s">
        <v>1026</v>
      </c>
    </row>
    <row r="1104" spans="1:3" x14ac:dyDescent="0.25">
      <c r="A1104" s="34" t="s">
        <v>1783</v>
      </c>
      <c r="B1104" s="34" t="s">
        <v>1784</v>
      </c>
      <c r="C1104" s="34" t="s">
        <v>1025</v>
      </c>
    </row>
    <row r="1105" spans="1:3" x14ac:dyDescent="0.25">
      <c r="A1105" s="34" t="s">
        <v>597</v>
      </c>
      <c r="B1105" s="34" t="s">
        <v>2832</v>
      </c>
      <c r="C1105" s="34" t="s">
        <v>1026</v>
      </c>
    </row>
    <row r="1106" spans="1:3" x14ac:dyDescent="0.25">
      <c r="A1106" s="34" t="s">
        <v>1358</v>
      </c>
      <c r="B1106" s="34" t="s">
        <v>1359</v>
      </c>
      <c r="C1106" s="34" t="s">
        <v>1025</v>
      </c>
    </row>
    <row r="1107" spans="1:3" x14ac:dyDescent="0.25">
      <c r="A1107" s="34" t="s">
        <v>158</v>
      </c>
      <c r="B1107" s="34" t="s">
        <v>1207</v>
      </c>
      <c r="C1107" s="34" t="s">
        <v>1026</v>
      </c>
    </row>
    <row r="1108" spans="1:3" x14ac:dyDescent="0.25">
      <c r="A1108" s="34" t="s">
        <v>2237</v>
      </c>
      <c r="B1108" s="34" t="s">
        <v>2238</v>
      </c>
      <c r="C1108" s="34" t="s">
        <v>1025</v>
      </c>
    </row>
    <row r="1109" spans="1:3" x14ac:dyDescent="0.25">
      <c r="A1109" s="34" t="s">
        <v>2258</v>
      </c>
      <c r="B1109" s="34" t="s">
        <v>2259</v>
      </c>
      <c r="C1109" s="34" t="s">
        <v>1025</v>
      </c>
    </row>
    <row r="1110" spans="1:3" x14ac:dyDescent="0.25">
      <c r="A1110" s="34" t="s">
        <v>225</v>
      </c>
      <c r="B1110" s="34" t="s">
        <v>1421</v>
      </c>
      <c r="C1110" s="34" t="s">
        <v>1026</v>
      </c>
    </row>
    <row r="1111" spans="1:3" x14ac:dyDescent="0.25">
      <c r="A1111" s="34" t="s">
        <v>475</v>
      </c>
      <c r="B1111" s="34" t="s">
        <v>1744</v>
      </c>
      <c r="C1111" s="34" t="s">
        <v>1025</v>
      </c>
    </row>
    <row r="1112" spans="1:3" x14ac:dyDescent="0.25">
      <c r="A1112" s="34" t="s">
        <v>4897</v>
      </c>
      <c r="B1112" s="34" t="s">
        <v>4898</v>
      </c>
      <c r="C1112" s="34" t="s">
        <v>1026</v>
      </c>
    </row>
    <row r="1113" spans="1:3" x14ac:dyDescent="0.25">
      <c r="A1113" s="34" t="s">
        <v>382</v>
      </c>
      <c r="B1113" s="34" t="s">
        <v>3284</v>
      </c>
      <c r="C1113" s="34" t="s">
        <v>1026</v>
      </c>
    </row>
    <row r="1114" spans="1:3" x14ac:dyDescent="0.25">
      <c r="A1114" s="34" t="s">
        <v>4951</v>
      </c>
      <c r="B1114" s="34" t="s">
        <v>4952</v>
      </c>
      <c r="C1114" s="34" t="s">
        <v>1026</v>
      </c>
    </row>
    <row r="1115" spans="1:3" x14ac:dyDescent="0.25">
      <c r="A1115" s="34" t="s">
        <v>4594</v>
      </c>
      <c r="B1115" s="34" t="s">
        <v>4595</v>
      </c>
      <c r="C1115" s="34" t="s">
        <v>1025</v>
      </c>
    </row>
    <row r="1116" spans="1:3" x14ac:dyDescent="0.25">
      <c r="A1116" s="34" t="s">
        <v>764</v>
      </c>
      <c r="B1116" s="34" t="s">
        <v>2541</v>
      </c>
      <c r="C1116" s="34" t="s">
        <v>1026</v>
      </c>
    </row>
    <row r="1117" spans="1:3" x14ac:dyDescent="0.25">
      <c r="A1117" s="34" t="s">
        <v>761</v>
      </c>
      <c r="B1117" s="34" t="s">
        <v>2538</v>
      </c>
      <c r="C1117" s="34" t="s">
        <v>1026</v>
      </c>
    </row>
    <row r="1118" spans="1:3" x14ac:dyDescent="0.25">
      <c r="A1118" s="34" t="s">
        <v>375</v>
      </c>
      <c r="B1118" s="34" t="s">
        <v>2839</v>
      </c>
      <c r="C1118" s="34" t="s">
        <v>1026</v>
      </c>
    </row>
    <row r="1119" spans="1:3" x14ac:dyDescent="0.25">
      <c r="A1119" s="34" t="s">
        <v>2544</v>
      </c>
      <c r="B1119" s="34" t="s">
        <v>2545</v>
      </c>
      <c r="C1119" s="34" t="s">
        <v>1026</v>
      </c>
    </row>
    <row r="1120" spans="1:3" x14ac:dyDescent="0.25">
      <c r="A1120" s="34" t="s">
        <v>384</v>
      </c>
      <c r="B1120" s="34" t="s">
        <v>3286</v>
      </c>
      <c r="C1120" s="34" t="s">
        <v>1026</v>
      </c>
    </row>
    <row r="1121" spans="1:3" x14ac:dyDescent="0.25">
      <c r="A1121" s="34" t="s">
        <v>369</v>
      </c>
      <c r="B1121" s="34" t="s">
        <v>3272</v>
      </c>
      <c r="C1121" s="34" t="s">
        <v>1026</v>
      </c>
    </row>
    <row r="1122" spans="1:3" x14ac:dyDescent="0.25">
      <c r="A1122" s="34" t="s">
        <v>763</v>
      </c>
      <c r="B1122" s="34" t="s">
        <v>2540</v>
      </c>
      <c r="C1122" s="34" t="s">
        <v>1026</v>
      </c>
    </row>
    <row r="1123" spans="1:3" x14ac:dyDescent="0.25">
      <c r="A1123" s="34" t="s">
        <v>2596</v>
      </c>
      <c r="B1123" s="34" t="s">
        <v>2597</v>
      </c>
      <c r="C1123" s="34" t="s">
        <v>1026</v>
      </c>
    </row>
    <row r="1124" spans="1:3" x14ac:dyDescent="0.25">
      <c r="A1124" s="34" t="s">
        <v>1734</v>
      </c>
      <c r="B1124" s="34" t="s">
        <v>1735</v>
      </c>
      <c r="C1124" s="34" t="s">
        <v>1025</v>
      </c>
    </row>
    <row r="1125" spans="1:3" x14ac:dyDescent="0.25">
      <c r="A1125" s="34" t="s">
        <v>4370</v>
      </c>
      <c r="B1125" s="34" t="s">
        <v>4371</v>
      </c>
      <c r="C1125" s="34" t="s">
        <v>1025</v>
      </c>
    </row>
    <row r="1126" spans="1:3" x14ac:dyDescent="0.25">
      <c r="A1126" s="34" t="s">
        <v>1817</v>
      </c>
      <c r="B1126" s="34" t="s">
        <v>1818</v>
      </c>
      <c r="C1126" s="34" t="s">
        <v>1025</v>
      </c>
    </row>
    <row r="1127" spans="1:3" x14ac:dyDescent="0.25">
      <c r="A1127" s="34" t="s">
        <v>704</v>
      </c>
      <c r="B1127" s="34" t="s">
        <v>2075</v>
      </c>
      <c r="C1127" s="34" t="s">
        <v>1025</v>
      </c>
    </row>
    <row r="1128" spans="1:3" x14ac:dyDescent="0.25">
      <c r="A1128" s="34" t="s">
        <v>704</v>
      </c>
      <c r="B1128" s="34" t="s">
        <v>3471</v>
      </c>
      <c r="C1128" s="34" t="s">
        <v>1026</v>
      </c>
    </row>
    <row r="1129" spans="1:3" x14ac:dyDescent="0.25">
      <c r="A1129" s="34" t="s">
        <v>4166</v>
      </c>
      <c r="B1129" s="34" t="s">
        <v>4167</v>
      </c>
      <c r="C1129" s="34" t="s">
        <v>1025</v>
      </c>
    </row>
    <row r="1130" spans="1:3" x14ac:dyDescent="0.25">
      <c r="A1130" s="34" t="s">
        <v>734</v>
      </c>
      <c r="B1130" s="34" t="s">
        <v>2129</v>
      </c>
      <c r="C1130" s="34" t="s">
        <v>1026</v>
      </c>
    </row>
    <row r="1131" spans="1:3" x14ac:dyDescent="0.25">
      <c r="A1131" s="34" t="s">
        <v>471</v>
      </c>
      <c r="B1131" s="34" t="s">
        <v>4321</v>
      </c>
      <c r="C1131" s="34" t="s">
        <v>1025</v>
      </c>
    </row>
    <row r="1132" spans="1:3" x14ac:dyDescent="0.25">
      <c r="A1132" s="34" t="s">
        <v>4041</v>
      </c>
      <c r="B1132" s="34" t="s">
        <v>4042</v>
      </c>
      <c r="C1132" s="34" t="s">
        <v>1025</v>
      </c>
    </row>
    <row r="1133" spans="1:3" x14ac:dyDescent="0.25">
      <c r="A1133" s="34" t="s">
        <v>4068</v>
      </c>
      <c r="B1133" s="34" t="s">
        <v>4069</v>
      </c>
      <c r="C1133" s="34" t="s">
        <v>1026</v>
      </c>
    </row>
    <row r="1134" spans="1:3" x14ac:dyDescent="0.25">
      <c r="A1134" s="34" t="s">
        <v>1841</v>
      </c>
      <c r="B1134" s="34" t="s">
        <v>1842</v>
      </c>
      <c r="C1134" s="34" t="s">
        <v>1025</v>
      </c>
    </row>
    <row r="1135" spans="1:3" x14ac:dyDescent="0.25">
      <c r="A1135" s="34" t="s">
        <v>3125</v>
      </c>
      <c r="B1135" s="34" t="s">
        <v>3126</v>
      </c>
      <c r="C1135" s="34" t="s">
        <v>1025</v>
      </c>
    </row>
    <row r="1136" spans="1:3" x14ac:dyDescent="0.25">
      <c r="A1136" s="34" t="s">
        <v>4396</v>
      </c>
      <c r="B1136" s="34" t="s">
        <v>4397</v>
      </c>
      <c r="C1136" s="34" t="s">
        <v>1025</v>
      </c>
    </row>
    <row r="1137" spans="1:3" x14ac:dyDescent="0.25">
      <c r="A1137" s="34" t="s">
        <v>1716</v>
      </c>
      <c r="B1137" s="34" t="s">
        <v>1717</v>
      </c>
      <c r="C1137" s="34" t="s">
        <v>1025</v>
      </c>
    </row>
    <row r="1138" spans="1:3" x14ac:dyDescent="0.25">
      <c r="A1138" s="34" t="s">
        <v>631</v>
      </c>
      <c r="B1138" s="34" t="s">
        <v>3073</v>
      </c>
      <c r="C1138" s="34" t="s">
        <v>1025</v>
      </c>
    </row>
    <row r="1139" spans="1:3" x14ac:dyDescent="0.25">
      <c r="A1139" s="34" t="s">
        <v>4431</v>
      </c>
      <c r="B1139" s="34" t="s">
        <v>4432</v>
      </c>
      <c r="C1139" s="34" t="s">
        <v>1025</v>
      </c>
    </row>
    <row r="1140" spans="1:3" x14ac:dyDescent="0.25">
      <c r="A1140" s="34" t="s">
        <v>1958</v>
      </c>
      <c r="B1140" s="34" t="s">
        <v>1959</v>
      </c>
      <c r="C1140" s="34" t="s">
        <v>1025</v>
      </c>
    </row>
    <row r="1141" spans="1:3" x14ac:dyDescent="0.25">
      <c r="A1141" s="34" t="s">
        <v>332</v>
      </c>
      <c r="B1141" s="34" t="s">
        <v>2358</v>
      </c>
      <c r="C1141" s="34" t="s">
        <v>1026</v>
      </c>
    </row>
    <row r="1142" spans="1:3" x14ac:dyDescent="0.25">
      <c r="A1142" s="34" t="s">
        <v>100</v>
      </c>
      <c r="B1142" s="34" t="s">
        <v>1335</v>
      </c>
      <c r="C1142" s="34" t="s">
        <v>1026</v>
      </c>
    </row>
    <row r="1143" spans="1:3" x14ac:dyDescent="0.25">
      <c r="A1143" s="34" t="s">
        <v>838</v>
      </c>
      <c r="B1143" s="34" t="s">
        <v>3624</v>
      </c>
      <c r="C1143" s="34" t="s">
        <v>1026</v>
      </c>
    </row>
    <row r="1144" spans="1:3" x14ac:dyDescent="0.25">
      <c r="A1144" s="34" t="s">
        <v>457</v>
      </c>
      <c r="B1144" s="34" t="s">
        <v>1712</v>
      </c>
      <c r="C1144" s="34" t="s">
        <v>1026</v>
      </c>
    </row>
    <row r="1145" spans="1:3" x14ac:dyDescent="0.25">
      <c r="A1145" s="34" t="s">
        <v>4620</v>
      </c>
      <c r="B1145" s="34" t="s">
        <v>4621</v>
      </c>
      <c r="C1145" s="34" t="s">
        <v>1025</v>
      </c>
    </row>
    <row r="1146" spans="1:3" x14ac:dyDescent="0.25">
      <c r="A1146" s="34" t="s">
        <v>2234</v>
      </c>
      <c r="B1146" s="34" t="s">
        <v>2235</v>
      </c>
      <c r="C1146" s="34" t="s">
        <v>1025</v>
      </c>
    </row>
    <row r="1147" spans="1:3" x14ac:dyDescent="0.25">
      <c r="A1147" s="34" t="s">
        <v>359</v>
      </c>
      <c r="B1147" s="34" t="s">
        <v>4884</v>
      </c>
      <c r="C1147" s="34" t="s">
        <v>1026</v>
      </c>
    </row>
    <row r="1148" spans="1:3" x14ac:dyDescent="0.25">
      <c r="A1148" s="34" t="s">
        <v>2635</v>
      </c>
      <c r="B1148" s="34" t="s">
        <v>2636</v>
      </c>
      <c r="C1148" s="34" t="s">
        <v>1025</v>
      </c>
    </row>
    <row r="1149" spans="1:3" x14ac:dyDescent="0.25">
      <c r="A1149" s="34" t="s">
        <v>918</v>
      </c>
      <c r="B1149" s="34" t="s">
        <v>4735</v>
      </c>
      <c r="C1149" s="34" t="s">
        <v>1026</v>
      </c>
    </row>
    <row r="1150" spans="1:3" x14ac:dyDescent="0.25">
      <c r="A1150" s="34" t="s">
        <v>330</v>
      </c>
      <c r="B1150" s="34" t="s">
        <v>2356</v>
      </c>
      <c r="C1150" s="34" t="s">
        <v>1026</v>
      </c>
    </row>
    <row r="1151" spans="1:3" x14ac:dyDescent="0.25">
      <c r="A1151" s="34" t="s">
        <v>334</v>
      </c>
      <c r="B1151" s="34" t="s">
        <v>2360</v>
      </c>
      <c r="C1151" s="34" t="s">
        <v>1026</v>
      </c>
    </row>
    <row r="1152" spans="1:3" x14ac:dyDescent="0.25">
      <c r="A1152" s="34" t="s">
        <v>349</v>
      </c>
      <c r="B1152" s="34" t="s">
        <v>2682</v>
      </c>
      <c r="C1152" s="34" t="s">
        <v>1026</v>
      </c>
    </row>
    <row r="1153" spans="1:3" x14ac:dyDescent="0.25">
      <c r="A1153" s="34" t="s">
        <v>741</v>
      </c>
      <c r="B1153" s="34" t="s">
        <v>2511</v>
      </c>
      <c r="C1153" s="34" t="s">
        <v>1026</v>
      </c>
    </row>
    <row r="1154" spans="1:3" x14ac:dyDescent="0.25">
      <c r="A1154" s="34" t="s">
        <v>337</v>
      </c>
      <c r="B1154" s="34" t="s">
        <v>2363</v>
      </c>
      <c r="C1154" s="34" t="s">
        <v>1026</v>
      </c>
    </row>
    <row r="1155" spans="1:3" x14ac:dyDescent="0.25">
      <c r="A1155" s="34" t="s">
        <v>177</v>
      </c>
      <c r="B1155" s="34" t="s">
        <v>1171</v>
      </c>
      <c r="C1155" s="34" t="s">
        <v>1026</v>
      </c>
    </row>
    <row r="1156" spans="1:3" x14ac:dyDescent="0.25">
      <c r="A1156" s="34" t="s">
        <v>343</v>
      </c>
      <c r="B1156" s="34" t="s">
        <v>2370</v>
      </c>
      <c r="C1156" s="34" t="s">
        <v>1026</v>
      </c>
    </row>
    <row r="1157" spans="1:3" x14ac:dyDescent="0.25">
      <c r="A1157" s="34" t="s">
        <v>839</v>
      </c>
      <c r="B1157" s="34" t="s">
        <v>4440</v>
      </c>
      <c r="C1157" s="34" t="s">
        <v>1026</v>
      </c>
    </row>
    <row r="1158" spans="1:3" x14ac:dyDescent="0.25">
      <c r="A1158" s="34" t="s">
        <v>329</v>
      </c>
      <c r="B1158" s="34" t="s">
        <v>2355</v>
      </c>
      <c r="C1158" s="34" t="s">
        <v>1026</v>
      </c>
    </row>
    <row r="1159" spans="1:3" x14ac:dyDescent="0.25">
      <c r="A1159" s="34" t="s">
        <v>1005</v>
      </c>
      <c r="B1159" s="34" t="s">
        <v>3652</v>
      </c>
      <c r="C1159" s="34" t="s">
        <v>1026</v>
      </c>
    </row>
    <row r="1160" spans="1:3" x14ac:dyDescent="0.25">
      <c r="A1160" s="34" t="s">
        <v>2512</v>
      </c>
      <c r="B1160" s="34" t="s">
        <v>2513</v>
      </c>
      <c r="C1160" s="34" t="s">
        <v>1026</v>
      </c>
    </row>
    <row r="1161" spans="1:3" x14ac:dyDescent="0.25">
      <c r="A1161" s="34" t="s">
        <v>331</v>
      </c>
      <c r="B1161" s="34" t="s">
        <v>2357</v>
      </c>
      <c r="C1161" s="34" t="s">
        <v>1026</v>
      </c>
    </row>
    <row r="1162" spans="1:3" x14ac:dyDescent="0.25">
      <c r="A1162" s="34" t="s">
        <v>322</v>
      </c>
      <c r="B1162" s="34" t="s">
        <v>2309</v>
      </c>
      <c r="C1162" s="34" t="s">
        <v>1026</v>
      </c>
    </row>
    <row r="1163" spans="1:3" x14ac:dyDescent="0.25">
      <c r="A1163" s="34" t="s">
        <v>967</v>
      </c>
      <c r="B1163" s="34" t="s">
        <v>4831</v>
      </c>
      <c r="C1163" s="34" t="s">
        <v>1026</v>
      </c>
    </row>
    <row r="1164" spans="1:3" x14ac:dyDescent="0.25">
      <c r="A1164" s="34" t="s">
        <v>801</v>
      </c>
      <c r="B1164" s="34" t="s">
        <v>4313</v>
      </c>
      <c r="C1164" s="34" t="s">
        <v>1026</v>
      </c>
    </row>
    <row r="1165" spans="1:3" x14ac:dyDescent="0.25">
      <c r="A1165" s="34" t="s">
        <v>800</v>
      </c>
      <c r="B1165" s="34" t="s">
        <v>4383</v>
      </c>
      <c r="C1165" s="34" t="s">
        <v>1026</v>
      </c>
    </row>
    <row r="1166" spans="1:3" x14ac:dyDescent="0.25">
      <c r="A1166" s="34" t="s">
        <v>779</v>
      </c>
      <c r="B1166" s="34" t="s">
        <v>2142</v>
      </c>
      <c r="C1166" s="34" t="s">
        <v>1026</v>
      </c>
    </row>
    <row r="1167" spans="1:3" x14ac:dyDescent="0.25">
      <c r="A1167" s="34" t="s">
        <v>261</v>
      </c>
      <c r="B1167" s="34" t="s">
        <v>4628</v>
      </c>
      <c r="C1167" s="34" t="s">
        <v>1025</v>
      </c>
    </row>
    <row r="1168" spans="1:3" x14ac:dyDescent="0.25">
      <c r="A1168" s="34" t="s">
        <v>785</v>
      </c>
      <c r="B1168" s="34" t="s">
        <v>4307</v>
      </c>
      <c r="C1168" s="34" t="s">
        <v>1026</v>
      </c>
    </row>
    <row r="1169" spans="1:3" x14ac:dyDescent="0.25">
      <c r="A1169" s="34" t="s">
        <v>790</v>
      </c>
      <c r="B1169" s="34" t="s">
        <v>4316</v>
      </c>
      <c r="C1169" s="34" t="s">
        <v>1026</v>
      </c>
    </row>
    <row r="1170" spans="1:3" x14ac:dyDescent="0.25">
      <c r="A1170" s="34" t="s">
        <v>792</v>
      </c>
      <c r="B1170" s="34" t="s">
        <v>3618</v>
      </c>
      <c r="C1170" s="34" t="s">
        <v>1026</v>
      </c>
    </row>
    <row r="1171" spans="1:3" x14ac:dyDescent="0.25">
      <c r="A1171" s="34" t="s">
        <v>2143</v>
      </c>
      <c r="B1171" s="34" t="s">
        <v>2144</v>
      </c>
      <c r="C1171" s="34" t="s">
        <v>1026</v>
      </c>
    </row>
    <row r="1172" spans="1:3" x14ac:dyDescent="0.25">
      <c r="A1172" s="34" t="s">
        <v>787</v>
      </c>
      <c r="B1172" s="34" t="s">
        <v>4311</v>
      </c>
      <c r="C1172" s="34" t="s">
        <v>1025</v>
      </c>
    </row>
    <row r="1173" spans="1:3" x14ac:dyDescent="0.25">
      <c r="A1173" s="34" t="s">
        <v>2287</v>
      </c>
      <c r="B1173" s="34" t="s">
        <v>2288</v>
      </c>
      <c r="C1173" s="34" t="s">
        <v>1025</v>
      </c>
    </row>
    <row r="1174" spans="1:3" x14ac:dyDescent="0.25">
      <c r="A1174" s="34" t="s">
        <v>647</v>
      </c>
      <c r="B1174" s="34" t="s">
        <v>4659</v>
      </c>
      <c r="C1174" s="34" t="s">
        <v>1026</v>
      </c>
    </row>
    <row r="1175" spans="1:3" x14ac:dyDescent="0.25">
      <c r="A1175" s="34" t="s">
        <v>828</v>
      </c>
      <c r="B1175" s="34" t="s">
        <v>1976</v>
      </c>
      <c r="C1175" s="34" t="s">
        <v>1026</v>
      </c>
    </row>
    <row r="1176" spans="1:3" x14ac:dyDescent="0.25">
      <c r="A1176" s="34" t="s">
        <v>2666</v>
      </c>
      <c r="B1176" s="34" t="s">
        <v>2667</v>
      </c>
      <c r="C1176" s="34" t="s">
        <v>1025</v>
      </c>
    </row>
    <row r="1177" spans="1:3" x14ac:dyDescent="0.25">
      <c r="A1177" s="34" t="s">
        <v>1505</v>
      </c>
      <c r="B1177" s="34" t="s">
        <v>1506</v>
      </c>
      <c r="C1177" s="34" t="s">
        <v>1025</v>
      </c>
    </row>
    <row r="1178" spans="1:3" x14ac:dyDescent="0.25">
      <c r="A1178" s="34" t="s">
        <v>4091</v>
      </c>
      <c r="B1178" s="34" t="s">
        <v>4092</v>
      </c>
      <c r="C1178" s="34" t="s">
        <v>1025</v>
      </c>
    </row>
    <row r="1179" spans="1:3" x14ac:dyDescent="0.25">
      <c r="A1179" s="34" t="s">
        <v>4091</v>
      </c>
      <c r="B1179" s="34" t="s">
        <v>4104</v>
      </c>
      <c r="C1179" s="34" t="s">
        <v>1025</v>
      </c>
    </row>
    <row r="1180" spans="1:3" x14ac:dyDescent="0.25">
      <c r="A1180" s="34" t="s">
        <v>4010</v>
      </c>
      <c r="B1180" s="34" t="s">
        <v>4011</v>
      </c>
      <c r="C1180" s="34" t="s">
        <v>1025</v>
      </c>
    </row>
    <row r="1181" spans="1:3" x14ac:dyDescent="0.25">
      <c r="A1181" s="34" t="s">
        <v>1503</v>
      </c>
      <c r="B1181" s="34" t="s">
        <v>1504</v>
      </c>
      <c r="C1181" s="34" t="s">
        <v>1025</v>
      </c>
    </row>
    <row r="1182" spans="1:3" x14ac:dyDescent="0.25">
      <c r="A1182" s="34" t="s">
        <v>317</v>
      </c>
      <c r="B1182" s="34" t="s">
        <v>2296</v>
      </c>
      <c r="C1182" s="34" t="s">
        <v>1026</v>
      </c>
    </row>
    <row r="1183" spans="1:3" x14ac:dyDescent="0.25">
      <c r="A1183" s="34" t="s">
        <v>1319</v>
      </c>
      <c r="B1183" s="34" t="s">
        <v>1320</v>
      </c>
      <c r="C1183" s="34" t="s">
        <v>1025</v>
      </c>
    </row>
    <row r="1184" spans="1:3" x14ac:dyDescent="0.25">
      <c r="A1184" s="34" t="s">
        <v>4739</v>
      </c>
      <c r="B1184" s="34" t="s">
        <v>4740</v>
      </c>
      <c r="C1184" s="34" t="s">
        <v>1025</v>
      </c>
    </row>
    <row r="1185" spans="1:3" x14ac:dyDescent="0.25">
      <c r="A1185" s="34" t="s">
        <v>1826</v>
      </c>
      <c r="B1185" s="34" t="s">
        <v>1827</v>
      </c>
      <c r="C1185" s="34" t="s">
        <v>1025</v>
      </c>
    </row>
    <row r="1186" spans="1:3" x14ac:dyDescent="0.25">
      <c r="A1186" s="34" t="s">
        <v>655</v>
      </c>
      <c r="B1186" s="34" t="s">
        <v>3616</v>
      </c>
      <c r="C1186" s="34" t="s">
        <v>1026</v>
      </c>
    </row>
    <row r="1187" spans="1:3" x14ac:dyDescent="0.25">
      <c r="A1187" s="34" t="s">
        <v>3069</v>
      </c>
      <c r="B1187" s="34" t="s">
        <v>3070</v>
      </c>
      <c r="C1187" s="34" t="s">
        <v>1025</v>
      </c>
    </row>
    <row r="1188" spans="1:3" x14ac:dyDescent="0.25">
      <c r="A1188" s="34" t="s">
        <v>612</v>
      </c>
      <c r="B1188" s="34" t="s">
        <v>1892</v>
      </c>
      <c r="C1188" s="34" t="s">
        <v>1025</v>
      </c>
    </row>
    <row r="1189" spans="1:3" x14ac:dyDescent="0.25">
      <c r="A1189" s="34" t="s">
        <v>3221</v>
      </c>
      <c r="B1189" s="34" t="s">
        <v>3222</v>
      </c>
      <c r="C1189" s="34" t="s">
        <v>1025</v>
      </c>
    </row>
    <row r="1190" spans="1:3" x14ac:dyDescent="0.25">
      <c r="A1190" s="34" t="s">
        <v>1014</v>
      </c>
      <c r="B1190" s="34" t="s">
        <v>4390</v>
      </c>
      <c r="C1190" s="34" t="s">
        <v>1025</v>
      </c>
    </row>
    <row r="1191" spans="1:3" x14ac:dyDescent="0.25">
      <c r="A1191" s="34" t="s">
        <v>1014</v>
      </c>
      <c r="B1191" s="34" t="s">
        <v>4793</v>
      </c>
      <c r="C1191" s="34" t="s">
        <v>1025</v>
      </c>
    </row>
    <row r="1192" spans="1:3" x14ac:dyDescent="0.25">
      <c r="A1192" s="34" t="s">
        <v>122</v>
      </c>
      <c r="B1192" s="34" t="s">
        <v>4457</v>
      </c>
      <c r="C1192" s="34" t="s">
        <v>1026</v>
      </c>
    </row>
    <row r="1193" spans="1:3" x14ac:dyDescent="0.25">
      <c r="A1193" s="34" t="s">
        <v>4613</v>
      </c>
      <c r="B1193" s="34" t="s">
        <v>4614</v>
      </c>
      <c r="C1193" s="34" t="s">
        <v>1025</v>
      </c>
    </row>
    <row r="1194" spans="1:3" x14ac:dyDescent="0.25">
      <c r="A1194" s="34" t="s">
        <v>823</v>
      </c>
      <c r="B1194" s="34" t="s">
        <v>1969</v>
      </c>
      <c r="C1194" s="34" t="s">
        <v>1026</v>
      </c>
    </row>
    <row r="1195" spans="1:3" x14ac:dyDescent="0.25">
      <c r="A1195" s="34" t="s">
        <v>2742</v>
      </c>
      <c r="B1195" s="34" t="s">
        <v>2743</v>
      </c>
      <c r="C1195" s="34" t="s">
        <v>1025</v>
      </c>
    </row>
    <row r="1196" spans="1:3" x14ac:dyDescent="0.25">
      <c r="A1196" s="34" t="s">
        <v>4600</v>
      </c>
      <c r="B1196" s="34" t="s">
        <v>4601</v>
      </c>
      <c r="C1196" s="34" t="s">
        <v>1025</v>
      </c>
    </row>
    <row r="1197" spans="1:3" x14ac:dyDescent="0.25">
      <c r="A1197" s="34" t="s">
        <v>2111</v>
      </c>
      <c r="B1197" s="34" t="s">
        <v>2112</v>
      </c>
      <c r="C1197" s="34" t="s">
        <v>1026</v>
      </c>
    </row>
    <row r="1198" spans="1:3" x14ac:dyDescent="0.25">
      <c r="A1198" s="34" t="s">
        <v>1694</v>
      </c>
      <c r="B1198" s="34" t="s">
        <v>1695</v>
      </c>
      <c r="C1198" s="34" t="s">
        <v>1025</v>
      </c>
    </row>
    <row r="1199" spans="1:3" x14ac:dyDescent="0.25">
      <c r="A1199" s="34" t="s">
        <v>1692</v>
      </c>
      <c r="B1199" s="34" t="s">
        <v>1693</v>
      </c>
      <c r="C1199" s="34" t="s">
        <v>1025</v>
      </c>
    </row>
    <row r="1200" spans="1:3" x14ac:dyDescent="0.25">
      <c r="A1200" s="34" t="s">
        <v>1064</v>
      </c>
      <c r="B1200" s="34" t="s">
        <v>1065</v>
      </c>
      <c r="C1200" s="34" t="s">
        <v>1026</v>
      </c>
    </row>
    <row r="1201" spans="1:3" x14ac:dyDescent="0.25">
      <c r="A1201" s="34" t="s">
        <v>153</v>
      </c>
      <c r="B1201" s="34" t="s">
        <v>1354</v>
      </c>
      <c r="C1201" s="34" t="s">
        <v>1025</v>
      </c>
    </row>
    <row r="1202" spans="1:3" x14ac:dyDescent="0.25">
      <c r="A1202" s="34" t="s">
        <v>153</v>
      </c>
      <c r="B1202" s="34" t="s">
        <v>1203</v>
      </c>
      <c r="C1202" s="34" t="s">
        <v>1026</v>
      </c>
    </row>
    <row r="1203" spans="1:3" x14ac:dyDescent="0.25">
      <c r="A1203" s="34" t="s">
        <v>1496</v>
      </c>
      <c r="B1203" s="34" t="s">
        <v>1497</v>
      </c>
      <c r="C1203" s="34" t="s">
        <v>1025</v>
      </c>
    </row>
    <row r="1204" spans="1:3" x14ac:dyDescent="0.25">
      <c r="A1204" s="34" t="s">
        <v>3035</v>
      </c>
      <c r="B1204" s="34" t="s">
        <v>3036</v>
      </c>
      <c r="C1204" s="34" t="s">
        <v>1026</v>
      </c>
    </row>
    <row r="1205" spans="1:3" x14ac:dyDescent="0.25">
      <c r="A1205" s="34" t="s">
        <v>1549</v>
      </c>
      <c r="B1205" s="34" t="s">
        <v>1550</v>
      </c>
      <c r="C1205" s="34" t="s">
        <v>1025</v>
      </c>
    </row>
    <row r="1206" spans="1:3" x14ac:dyDescent="0.25">
      <c r="A1206" s="34" t="s">
        <v>3049</v>
      </c>
      <c r="B1206" s="34" t="s">
        <v>3050</v>
      </c>
      <c r="C1206" s="34" t="s">
        <v>1025</v>
      </c>
    </row>
    <row r="1207" spans="1:3" x14ac:dyDescent="0.25">
      <c r="A1207" s="34" t="s">
        <v>3047</v>
      </c>
      <c r="B1207" s="34" t="s">
        <v>3048</v>
      </c>
      <c r="C1207" s="34" t="s">
        <v>1025</v>
      </c>
    </row>
    <row r="1208" spans="1:3" x14ac:dyDescent="0.25">
      <c r="A1208" s="34" t="s">
        <v>1498</v>
      </c>
      <c r="B1208" s="34" t="s">
        <v>4018</v>
      </c>
      <c r="C1208" s="34" t="s">
        <v>1025</v>
      </c>
    </row>
    <row r="1209" spans="1:3" x14ac:dyDescent="0.25">
      <c r="A1209" s="34" t="s">
        <v>1498</v>
      </c>
      <c r="B1209" s="34" t="s">
        <v>1499</v>
      </c>
      <c r="C1209" s="34" t="s">
        <v>1025</v>
      </c>
    </row>
    <row r="1210" spans="1:3" x14ac:dyDescent="0.25">
      <c r="A1210" s="34" t="s">
        <v>250</v>
      </c>
      <c r="B1210" s="34" t="s">
        <v>4615</v>
      </c>
      <c r="C1210" s="34" t="s">
        <v>1026</v>
      </c>
    </row>
    <row r="1211" spans="1:3" x14ac:dyDescent="0.25">
      <c r="A1211" s="34" t="s">
        <v>402</v>
      </c>
      <c r="B1211" s="34" t="s">
        <v>2411</v>
      </c>
      <c r="C1211" s="34" t="s">
        <v>1025</v>
      </c>
    </row>
    <row r="1212" spans="1:3" x14ac:dyDescent="0.25">
      <c r="A1212" s="34" t="s">
        <v>312</v>
      </c>
      <c r="B1212" s="34" t="s">
        <v>2268</v>
      </c>
      <c r="C1212" s="34" t="s">
        <v>1026</v>
      </c>
    </row>
    <row r="1213" spans="1:3" x14ac:dyDescent="0.25">
      <c r="A1213" s="34" t="s">
        <v>2199</v>
      </c>
      <c r="B1213" s="34" t="s">
        <v>2200</v>
      </c>
      <c r="C1213" s="34" t="s">
        <v>1025</v>
      </c>
    </row>
    <row r="1214" spans="1:3" x14ac:dyDescent="0.25">
      <c r="A1214" s="34" t="s">
        <v>3625</v>
      </c>
      <c r="B1214" s="34" t="s">
        <v>3626</v>
      </c>
      <c r="C1214" s="34" t="s">
        <v>1025</v>
      </c>
    </row>
    <row r="1215" spans="1:3" x14ac:dyDescent="0.25">
      <c r="A1215" s="34" t="s">
        <v>181</v>
      </c>
      <c r="B1215" s="34" t="s">
        <v>1180</v>
      </c>
      <c r="C1215" s="34" t="s">
        <v>1025</v>
      </c>
    </row>
    <row r="1216" spans="1:3" x14ac:dyDescent="0.25">
      <c r="A1216" s="34" t="s">
        <v>3252</v>
      </c>
      <c r="B1216" s="34" t="s">
        <v>3253</v>
      </c>
      <c r="C1216" s="34" t="s">
        <v>1025</v>
      </c>
    </row>
    <row r="1217" spans="1:3" x14ac:dyDescent="0.25">
      <c r="A1217" s="34" t="s">
        <v>4374</v>
      </c>
      <c r="B1217" s="34" t="s">
        <v>4375</v>
      </c>
      <c r="C1217" s="34" t="s">
        <v>1025</v>
      </c>
    </row>
    <row r="1218" spans="1:3" x14ac:dyDescent="0.25">
      <c r="A1218" s="34" t="s">
        <v>237</v>
      </c>
      <c r="B1218" s="34" t="s">
        <v>1447</v>
      </c>
      <c r="C1218" s="34" t="s">
        <v>1026</v>
      </c>
    </row>
    <row r="1219" spans="1:3" x14ac:dyDescent="0.25">
      <c r="A1219" s="34" t="s">
        <v>237</v>
      </c>
      <c r="B1219" s="34" t="s">
        <v>4590</v>
      </c>
      <c r="C1219" s="34" t="s">
        <v>1026</v>
      </c>
    </row>
    <row r="1220" spans="1:3" x14ac:dyDescent="0.25">
      <c r="A1220" s="34" t="s">
        <v>4862</v>
      </c>
      <c r="B1220" s="34" t="s">
        <v>4863</v>
      </c>
      <c r="C1220" s="34" t="s">
        <v>1025</v>
      </c>
    </row>
    <row r="1221" spans="1:3" x14ac:dyDescent="0.25">
      <c r="A1221" s="34" t="s">
        <v>708</v>
      </c>
      <c r="B1221" s="34" t="s">
        <v>2079</v>
      </c>
      <c r="C1221" s="34" t="s">
        <v>1025</v>
      </c>
    </row>
    <row r="1222" spans="1:3" x14ac:dyDescent="0.25">
      <c r="A1222" s="34" t="s">
        <v>4591</v>
      </c>
      <c r="B1222" s="34" t="s">
        <v>4592</v>
      </c>
      <c r="C1222" s="34" t="s">
        <v>1026</v>
      </c>
    </row>
    <row r="1223" spans="1:3" x14ac:dyDescent="0.25">
      <c r="A1223" s="34" t="s">
        <v>700</v>
      </c>
      <c r="B1223" s="34" t="s">
        <v>2071</v>
      </c>
      <c r="C1223" s="34" t="s">
        <v>1026</v>
      </c>
    </row>
    <row r="1224" spans="1:3" x14ac:dyDescent="0.25">
      <c r="A1224" s="34" t="s">
        <v>1713</v>
      </c>
      <c r="B1224" s="34" t="s">
        <v>1714</v>
      </c>
      <c r="C1224" s="34" t="s">
        <v>1025</v>
      </c>
    </row>
    <row r="1225" spans="1:3" x14ac:dyDescent="0.25">
      <c r="A1225" s="34" t="s">
        <v>3105</v>
      </c>
      <c r="B1225" s="34" t="s">
        <v>3106</v>
      </c>
      <c r="C1225" s="34" t="s">
        <v>1025</v>
      </c>
    </row>
    <row r="1226" spans="1:3" x14ac:dyDescent="0.25">
      <c r="A1226" s="34" t="s">
        <v>571</v>
      </c>
      <c r="B1226" s="34" t="s">
        <v>2599</v>
      </c>
      <c r="C1226" s="34" t="s">
        <v>1025</v>
      </c>
    </row>
    <row r="1227" spans="1:3" x14ac:dyDescent="0.25">
      <c r="A1227" s="34" t="s">
        <v>571</v>
      </c>
      <c r="B1227" s="34" t="s">
        <v>4409</v>
      </c>
      <c r="C1227" s="34" t="s">
        <v>1026</v>
      </c>
    </row>
    <row r="1228" spans="1:3" x14ac:dyDescent="0.25">
      <c r="A1228" s="34" t="s">
        <v>2850</v>
      </c>
      <c r="B1228" s="34" t="s">
        <v>2851</v>
      </c>
      <c r="C1228" s="34" t="s">
        <v>1025</v>
      </c>
    </row>
    <row r="1229" spans="1:3" x14ac:dyDescent="0.25">
      <c r="A1229" s="34" t="s">
        <v>2852</v>
      </c>
      <c r="B1229" s="34" t="s">
        <v>2853</v>
      </c>
      <c r="C1229" s="34" t="s">
        <v>1025</v>
      </c>
    </row>
    <row r="1230" spans="1:3" x14ac:dyDescent="0.25">
      <c r="A1230" s="34" t="s">
        <v>2854</v>
      </c>
      <c r="B1230" s="34" t="s">
        <v>2855</v>
      </c>
      <c r="C1230" s="34" t="s">
        <v>1025</v>
      </c>
    </row>
    <row r="1231" spans="1:3" x14ac:dyDescent="0.25">
      <c r="A1231" s="34" t="s">
        <v>2197</v>
      </c>
      <c r="B1231" s="34" t="s">
        <v>2198</v>
      </c>
      <c r="C1231" s="34" t="s">
        <v>1026</v>
      </c>
    </row>
    <row r="1232" spans="1:3" x14ac:dyDescent="0.25">
      <c r="A1232" s="34" t="s">
        <v>252</v>
      </c>
      <c r="B1232" s="34" t="s">
        <v>4617</v>
      </c>
      <c r="C1232" s="34" t="s">
        <v>1026</v>
      </c>
    </row>
    <row r="1233" spans="1:3" x14ac:dyDescent="0.25">
      <c r="A1233" s="34" t="s">
        <v>1451</v>
      </c>
      <c r="B1233" s="34" t="s">
        <v>1452</v>
      </c>
      <c r="C1233" s="34" t="s">
        <v>1025</v>
      </c>
    </row>
    <row r="1234" spans="1:3" x14ac:dyDescent="0.25">
      <c r="A1234" s="34" t="s">
        <v>281</v>
      </c>
      <c r="B1234" s="34" t="s">
        <v>4495</v>
      </c>
      <c r="C1234" s="34" t="s">
        <v>1026</v>
      </c>
    </row>
    <row r="1235" spans="1:3" x14ac:dyDescent="0.25">
      <c r="A1235" s="34" t="s">
        <v>281</v>
      </c>
      <c r="B1235" s="34" t="s">
        <v>4047</v>
      </c>
      <c r="C1235" s="34" t="s">
        <v>1026</v>
      </c>
    </row>
    <row r="1236" spans="1:3" x14ac:dyDescent="0.25">
      <c r="A1236" s="34" t="s">
        <v>3011</v>
      </c>
      <c r="B1236" s="34" t="s">
        <v>3012</v>
      </c>
      <c r="C1236" s="34" t="s">
        <v>1025</v>
      </c>
    </row>
    <row r="1237" spans="1:3" x14ac:dyDescent="0.25">
      <c r="A1237" s="34" t="s">
        <v>280</v>
      </c>
      <c r="B1237" s="34" t="s">
        <v>2726</v>
      </c>
      <c r="C1237" s="34" t="s">
        <v>1026</v>
      </c>
    </row>
    <row r="1238" spans="1:3" x14ac:dyDescent="0.25">
      <c r="A1238" s="34" t="s">
        <v>366</v>
      </c>
      <c r="B1238" s="34" t="s">
        <v>4877</v>
      </c>
      <c r="C1238" s="34" t="s">
        <v>1026</v>
      </c>
    </row>
    <row r="1239" spans="1:3" x14ac:dyDescent="0.25">
      <c r="A1239" s="34" t="s">
        <v>1053</v>
      </c>
      <c r="B1239" s="34" t="s">
        <v>1054</v>
      </c>
      <c r="C1239" s="34" t="s">
        <v>1026</v>
      </c>
    </row>
    <row r="1240" spans="1:3" x14ac:dyDescent="0.25">
      <c r="A1240" s="34" t="s">
        <v>3262</v>
      </c>
      <c r="B1240" s="34" t="s">
        <v>3263</v>
      </c>
      <c r="C1240" s="34" t="s">
        <v>1025</v>
      </c>
    </row>
    <row r="1241" spans="1:3" x14ac:dyDescent="0.25">
      <c r="A1241" s="34" t="s">
        <v>815</v>
      </c>
      <c r="B1241" s="34" t="s">
        <v>2191</v>
      </c>
      <c r="C1241" s="34" t="s">
        <v>1025</v>
      </c>
    </row>
    <row r="1242" spans="1:3" x14ac:dyDescent="0.25">
      <c r="A1242" s="34" t="s">
        <v>352</v>
      </c>
      <c r="B1242" s="34" t="s">
        <v>4709</v>
      </c>
      <c r="C1242" s="34" t="s">
        <v>1026</v>
      </c>
    </row>
    <row r="1243" spans="1:3" x14ac:dyDescent="0.25">
      <c r="A1243" s="34" t="s">
        <v>3876</v>
      </c>
      <c r="B1243" s="34" t="s">
        <v>3877</v>
      </c>
      <c r="C1243" s="34" t="s">
        <v>1025</v>
      </c>
    </row>
    <row r="1244" spans="1:3" x14ac:dyDescent="0.25">
      <c r="A1244" s="34" t="s">
        <v>199</v>
      </c>
      <c r="B1244" s="34" t="s">
        <v>1158</v>
      </c>
      <c r="C1244" s="34" t="s">
        <v>1026</v>
      </c>
    </row>
    <row r="1245" spans="1:3" x14ac:dyDescent="0.25">
      <c r="A1245" s="34" t="s">
        <v>2352</v>
      </c>
      <c r="B1245" s="34" t="s">
        <v>2353</v>
      </c>
      <c r="C1245" s="34" t="s">
        <v>1025</v>
      </c>
    </row>
    <row r="1246" spans="1:3" x14ac:dyDescent="0.25">
      <c r="A1246" s="34" t="s">
        <v>2346</v>
      </c>
      <c r="B1246" s="34" t="s">
        <v>2347</v>
      </c>
      <c r="C1246" s="34" t="s">
        <v>1025</v>
      </c>
    </row>
    <row r="1247" spans="1:3" x14ac:dyDescent="0.25">
      <c r="A1247" s="34" t="s">
        <v>2344</v>
      </c>
      <c r="B1247" s="34" t="s">
        <v>2345</v>
      </c>
      <c r="C1247" s="34" t="s">
        <v>1025</v>
      </c>
    </row>
    <row r="1248" spans="1:3" x14ac:dyDescent="0.25">
      <c r="A1248" s="34" t="s">
        <v>2337</v>
      </c>
      <c r="B1248" s="34" t="s">
        <v>2338</v>
      </c>
      <c r="C1248" s="34" t="s">
        <v>1025</v>
      </c>
    </row>
    <row r="1249" spans="1:3" x14ac:dyDescent="0.25">
      <c r="A1249" s="34" t="s">
        <v>2337</v>
      </c>
      <c r="B1249" s="34" t="s">
        <v>2343</v>
      </c>
      <c r="C1249" s="34" t="s">
        <v>1025</v>
      </c>
    </row>
    <row r="1250" spans="1:3" x14ac:dyDescent="0.25">
      <c r="A1250" s="34" t="s">
        <v>2348</v>
      </c>
      <c r="B1250" s="34" t="s">
        <v>2349</v>
      </c>
      <c r="C1250" s="34" t="s">
        <v>1025</v>
      </c>
    </row>
    <row r="1251" spans="1:3" x14ac:dyDescent="0.25">
      <c r="A1251" s="34" t="s">
        <v>2339</v>
      </c>
      <c r="B1251" s="34" t="s">
        <v>2340</v>
      </c>
      <c r="C1251" s="34" t="s">
        <v>1025</v>
      </c>
    </row>
    <row r="1252" spans="1:3" x14ac:dyDescent="0.25">
      <c r="A1252" s="34" t="s">
        <v>2327</v>
      </c>
      <c r="B1252" s="34" t="s">
        <v>2328</v>
      </c>
      <c r="C1252" s="34" t="s">
        <v>1025</v>
      </c>
    </row>
    <row r="1253" spans="1:3" x14ac:dyDescent="0.25">
      <c r="A1253" s="34" t="s">
        <v>2329</v>
      </c>
      <c r="B1253" s="34" t="s">
        <v>2330</v>
      </c>
      <c r="C1253" s="34" t="s">
        <v>1025</v>
      </c>
    </row>
    <row r="1254" spans="1:3" x14ac:dyDescent="0.25">
      <c r="A1254" s="34" t="s">
        <v>2335</v>
      </c>
      <c r="B1254" s="34" t="s">
        <v>2336</v>
      </c>
      <c r="C1254" s="34" t="s">
        <v>1025</v>
      </c>
    </row>
    <row r="1255" spans="1:3" x14ac:dyDescent="0.25">
      <c r="A1255" s="34" t="s">
        <v>2331</v>
      </c>
      <c r="B1255" s="34" t="s">
        <v>2332</v>
      </c>
      <c r="C1255" s="34" t="s">
        <v>1025</v>
      </c>
    </row>
    <row r="1256" spans="1:3" x14ac:dyDescent="0.25">
      <c r="A1256" s="34" t="s">
        <v>2333</v>
      </c>
      <c r="B1256" s="34" t="s">
        <v>2334</v>
      </c>
      <c r="C1256" s="34" t="s">
        <v>1025</v>
      </c>
    </row>
    <row r="1257" spans="1:3" x14ac:dyDescent="0.25">
      <c r="A1257" s="34" t="s">
        <v>2829</v>
      </c>
      <c r="B1257" s="34" t="s">
        <v>2830</v>
      </c>
      <c r="C1257" s="34" t="s">
        <v>1025</v>
      </c>
    </row>
    <row r="1258" spans="1:3" x14ac:dyDescent="0.25">
      <c r="A1258" s="34" t="s">
        <v>3628</v>
      </c>
      <c r="B1258" s="34" t="s">
        <v>3629</v>
      </c>
      <c r="C1258" s="34" t="s">
        <v>1025</v>
      </c>
    </row>
    <row r="1259" spans="1:3" x14ac:dyDescent="0.25">
      <c r="A1259" s="34" t="s">
        <v>3628</v>
      </c>
      <c r="B1259" s="34" t="s">
        <v>3632</v>
      </c>
      <c r="C1259" s="34" t="s">
        <v>1025</v>
      </c>
    </row>
    <row r="1260" spans="1:3" x14ac:dyDescent="0.25">
      <c r="A1260" s="34" t="s">
        <v>3635</v>
      </c>
      <c r="B1260" s="34" t="s">
        <v>3636</v>
      </c>
      <c r="C1260" s="34" t="s">
        <v>1025</v>
      </c>
    </row>
    <row r="1261" spans="1:3" x14ac:dyDescent="0.25">
      <c r="A1261" s="34" t="s">
        <v>524</v>
      </c>
      <c r="B1261" s="34" t="s">
        <v>4564</v>
      </c>
      <c r="C1261" s="34" t="s">
        <v>1025</v>
      </c>
    </row>
    <row r="1262" spans="1:3" x14ac:dyDescent="0.25">
      <c r="A1262" s="34" t="s">
        <v>536</v>
      </c>
      <c r="B1262" s="34" t="s">
        <v>4686</v>
      </c>
      <c r="C1262" s="34" t="s">
        <v>1025</v>
      </c>
    </row>
    <row r="1263" spans="1:3" x14ac:dyDescent="0.25">
      <c r="A1263" s="34" t="s">
        <v>556</v>
      </c>
      <c r="B1263" s="34" t="s">
        <v>4717</v>
      </c>
      <c r="C1263" s="34" t="s">
        <v>1025</v>
      </c>
    </row>
    <row r="1264" spans="1:3" x14ac:dyDescent="0.25">
      <c r="A1264" s="34" t="s">
        <v>951</v>
      </c>
      <c r="B1264" s="34" t="s">
        <v>4964</v>
      </c>
      <c r="C1264" s="34" t="s">
        <v>1026</v>
      </c>
    </row>
    <row r="1265" spans="1:3" x14ac:dyDescent="0.25">
      <c r="A1265" s="34" t="s">
        <v>5007</v>
      </c>
      <c r="B1265" s="34" t="s">
        <v>5008</v>
      </c>
      <c r="C1265" s="34" t="s">
        <v>1025</v>
      </c>
    </row>
    <row r="1266" spans="1:3" x14ac:dyDescent="0.25">
      <c r="A1266" s="34" t="s">
        <v>5047</v>
      </c>
      <c r="B1266" s="34" t="s">
        <v>5048</v>
      </c>
      <c r="C1266" s="34" t="s">
        <v>1025</v>
      </c>
    </row>
    <row r="1267" spans="1:3" x14ac:dyDescent="0.25">
      <c r="A1267" s="34" t="s">
        <v>3287</v>
      </c>
      <c r="B1267" s="34" t="s">
        <v>3288</v>
      </c>
      <c r="C1267" s="34" t="s">
        <v>1025</v>
      </c>
    </row>
    <row r="1268" spans="1:3" x14ac:dyDescent="0.25">
      <c r="A1268" s="34" t="s">
        <v>189</v>
      </c>
      <c r="B1268" s="34" t="s">
        <v>4708</v>
      </c>
      <c r="C1268" s="34" t="s">
        <v>1025</v>
      </c>
    </row>
    <row r="1269" spans="1:3" x14ac:dyDescent="0.25">
      <c r="A1269" s="34" t="s">
        <v>16</v>
      </c>
      <c r="B1269" s="34" t="s">
        <v>4785</v>
      </c>
      <c r="C1269" s="34" t="s">
        <v>1026</v>
      </c>
    </row>
    <row r="1270" spans="1:3" x14ac:dyDescent="0.25">
      <c r="A1270" s="34" t="s">
        <v>4787</v>
      </c>
      <c r="B1270" s="34" t="s">
        <v>4788</v>
      </c>
      <c r="C1270" s="34" t="s">
        <v>1026</v>
      </c>
    </row>
    <row r="1271" spans="1:3" x14ac:dyDescent="0.25">
      <c r="A1271" s="34" t="s">
        <v>4358</v>
      </c>
      <c r="B1271" s="34" t="s">
        <v>4359</v>
      </c>
      <c r="C1271" s="34" t="s">
        <v>1025</v>
      </c>
    </row>
    <row r="1272" spans="1:3" x14ac:dyDescent="0.25">
      <c r="A1272" s="34" t="s">
        <v>1967</v>
      </c>
      <c r="B1272" s="34" t="s">
        <v>1968</v>
      </c>
      <c r="C1272" s="34" t="s">
        <v>1025</v>
      </c>
    </row>
    <row r="1273" spans="1:3" x14ac:dyDescent="0.25">
      <c r="A1273" s="34" t="s">
        <v>594</v>
      </c>
      <c r="B1273" s="34" t="s">
        <v>1882</v>
      </c>
      <c r="C1273" s="34" t="s">
        <v>1026</v>
      </c>
    </row>
    <row r="1274" spans="1:3" x14ac:dyDescent="0.25">
      <c r="A1274" s="34" t="s">
        <v>2262</v>
      </c>
      <c r="B1274" s="34" t="s">
        <v>2263</v>
      </c>
      <c r="C1274" s="34" t="s">
        <v>1025</v>
      </c>
    </row>
    <row r="1275" spans="1:3" x14ac:dyDescent="0.25">
      <c r="A1275" s="34" t="s">
        <v>2239</v>
      </c>
      <c r="B1275" s="34" t="s">
        <v>2240</v>
      </c>
      <c r="C1275" s="34" t="s">
        <v>1025</v>
      </c>
    </row>
    <row r="1276" spans="1:3" x14ac:dyDescent="0.25">
      <c r="A1276" s="34" t="s">
        <v>591</v>
      </c>
      <c r="B1276" s="34" t="s">
        <v>1877</v>
      </c>
      <c r="C1276" s="34" t="s">
        <v>1026</v>
      </c>
    </row>
    <row r="1277" spans="1:3" x14ac:dyDescent="0.25">
      <c r="A1277" s="34" t="s">
        <v>2982</v>
      </c>
      <c r="B1277" s="34" t="s">
        <v>2983</v>
      </c>
      <c r="C1277" s="34" t="s">
        <v>1025</v>
      </c>
    </row>
    <row r="1278" spans="1:3" x14ac:dyDescent="0.25">
      <c r="A1278" s="34" t="s">
        <v>479</v>
      </c>
      <c r="B1278" s="34" t="s">
        <v>1754</v>
      </c>
      <c r="C1278" s="34" t="s">
        <v>1026</v>
      </c>
    </row>
    <row r="1279" spans="1:3" x14ac:dyDescent="0.25">
      <c r="A1279" s="34" t="s">
        <v>99</v>
      </c>
      <c r="B1279" s="34" t="s">
        <v>1332</v>
      </c>
      <c r="C1279" s="34" t="s">
        <v>1025</v>
      </c>
    </row>
    <row r="1280" spans="1:3" x14ac:dyDescent="0.25">
      <c r="A1280" s="34" t="s">
        <v>1535</v>
      </c>
      <c r="B1280" s="34" t="s">
        <v>1536</v>
      </c>
      <c r="C1280" s="34" t="s">
        <v>1025</v>
      </c>
    </row>
    <row r="1281" spans="1:3" x14ac:dyDescent="0.25">
      <c r="A1281" s="34" t="s">
        <v>1707</v>
      </c>
      <c r="B1281" s="34" t="s">
        <v>1708</v>
      </c>
      <c r="C1281" s="34" t="s">
        <v>1025</v>
      </c>
    </row>
    <row r="1282" spans="1:3" x14ac:dyDescent="0.25">
      <c r="A1282" s="34" t="s">
        <v>1703</v>
      </c>
      <c r="B1282" s="34" t="s">
        <v>1704</v>
      </c>
      <c r="C1282" s="34" t="s">
        <v>1025</v>
      </c>
    </row>
    <row r="1283" spans="1:3" x14ac:dyDescent="0.25">
      <c r="A1283" s="34" t="s">
        <v>4665</v>
      </c>
      <c r="B1283" s="34" t="s">
        <v>4666</v>
      </c>
      <c r="C1283" s="34" t="s">
        <v>1025</v>
      </c>
    </row>
    <row r="1284" spans="1:3" x14ac:dyDescent="0.25">
      <c r="A1284" s="34" t="s">
        <v>4637</v>
      </c>
      <c r="B1284" s="34" t="s">
        <v>4638</v>
      </c>
      <c r="C1284" s="34" t="s">
        <v>1025</v>
      </c>
    </row>
    <row r="1285" spans="1:3" x14ac:dyDescent="0.25">
      <c r="A1285" s="34" t="s">
        <v>4353</v>
      </c>
      <c r="B1285" s="34" t="s">
        <v>4354</v>
      </c>
      <c r="C1285" s="34" t="s">
        <v>1025</v>
      </c>
    </row>
    <row r="1286" spans="1:3" x14ac:dyDescent="0.25">
      <c r="A1286" s="34" t="s">
        <v>4353</v>
      </c>
      <c r="B1286" s="34" t="s">
        <v>4355</v>
      </c>
      <c r="C1286" s="34" t="s">
        <v>1025</v>
      </c>
    </row>
    <row r="1287" spans="1:3" x14ac:dyDescent="0.25">
      <c r="A1287" s="34" t="s">
        <v>207</v>
      </c>
      <c r="B1287" s="34" t="s">
        <v>4382</v>
      </c>
      <c r="C1287" s="34" t="s">
        <v>1025</v>
      </c>
    </row>
    <row r="1288" spans="1:3" x14ac:dyDescent="0.25">
      <c r="A1288" s="34" t="s">
        <v>205</v>
      </c>
      <c r="B1288" s="34" t="s">
        <v>3623</v>
      </c>
      <c r="C1288" s="34" t="s">
        <v>1026</v>
      </c>
    </row>
    <row r="1289" spans="1:3" x14ac:dyDescent="0.25">
      <c r="A1289" s="34" t="s">
        <v>201</v>
      </c>
      <c r="B1289" s="34" t="s">
        <v>3621</v>
      </c>
      <c r="C1289" s="34" t="s">
        <v>1026</v>
      </c>
    </row>
    <row r="1290" spans="1:3" x14ac:dyDescent="0.25">
      <c r="A1290" s="34" t="s">
        <v>202</v>
      </c>
      <c r="B1290" s="34" t="s">
        <v>1160</v>
      </c>
      <c r="C1290" s="34" t="s">
        <v>1026</v>
      </c>
    </row>
    <row r="1291" spans="1:3" x14ac:dyDescent="0.25">
      <c r="A1291" s="34" t="s">
        <v>203</v>
      </c>
      <c r="B1291" s="34" t="s">
        <v>1161</v>
      </c>
      <c r="C1291" s="34" t="s">
        <v>1026</v>
      </c>
    </row>
    <row r="1292" spans="1:3" x14ac:dyDescent="0.25">
      <c r="A1292" s="34" t="s">
        <v>204</v>
      </c>
      <c r="B1292" s="34" t="s">
        <v>3622</v>
      </c>
      <c r="C1292" s="34" t="s">
        <v>1026</v>
      </c>
    </row>
    <row r="1293" spans="1:3" x14ac:dyDescent="0.25">
      <c r="A1293" s="34" t="s">
        <v>3850</v>
      </c>
      <c r="B1293" s="34" t="s">
        <v>3851</v>
      </c>
      <c r="C1293" s="34" t="s">
        <v>1025</v>
      </c>
    </row>
    <row r="1294" spans="1:3" x14ac:dyDescent="0.25">
      <c r="A1294" s="34" t="s">
        <v>2283</v>
      </c>
      <c r="B1294" s="34" t="s">
        <v>2284</v>
      </c>
      <c r="C1294" s="34" t="s">
        <v>1025</v>
      </c>
    </row>
    <row r="1295" spans="1:3" x14ac:dyDescent="0.25">
      <c r="A1295" s="34" t="s">
        <v>4602</v>
      </c>
      <c r="B1295" s="34" t="s">
        <v>4603</v>
      </c>
      <c r="C1295" s="34" t="s">
        <v>1026</v>
      </c>
    </row>
    <row r="1296" spans="1:3" x14ac:dyDescent="0.25">
      <c r="A1296" s="34" t="s">
        <v>452</v>
      </c>
      <c r="B1296" s="34" t="s">
        <v>1664</v>
      </c>
      <c r="C1296" s="34" t="s">
        <v>1026</v>
      </c>
    </row>
    <row r="1297" spans="1:3" x14ac:dyDescent="0.25">
      <c r="A1297" s="34" t="s">
        <v>1254</v>
      </c>
      <c r="B1297" s="34" t="s">
        <v>1255</v>
      </c>
      <c r="C1297" s="34" t="s">
        <v>1025</v>
      </c>
    </row>
    <row r="1298" spans="1:3" x14ac:dyDescent="0.25">
      <c r="A1298" s="34" t="s">
        <v>673</v>
      </c>
      <c r="B1298" s="34" t="s">
        <v>4086</v>
      </c>
      <c r="C1298" s="34" t="s">
        <v>1026</v>
      </c>
    </row>
    <row r="1299" spans="1:3" x14ac:dyDescent="0.25">
      <c r="A1299" s="34" t="s">
        <v>880</v>
      </c>
      <c r="B1299" s="34" t="s">
        <v>4777</v>
      </c>
      <c r="C1299" s="34" t="s">
        <v>1026</v>
      </c>
    </row>
    <row r="1300" spans="1:3" x14ac:dyDescent="0.25">
      <c r="A1300" s="34" t="s">
        <v>718</v>
      </c>
      <c r="B1300" s="34" t="s">
        <v>2085</v>
      </c>
      <c r="C1300" s="34" t="s">
        <v>1026</v>
      </c>
    </row>
    <row r="1301" spans="1:3" x14ac:dyDescent="0.25">
      <c r="A1301" s="34" t="s">
        <v>722</v>
      </c>
      <c r="B1301" s="34" t="s">
        <v>2110</v>
      </c>
      <c r="C1301" s="34" t="s">
        <v>1026</v>
      </c>
    </row>
    <row r="1302" spans="1:3" x14ac:dyDescent="0.25">
      <c r="A1302" s="34" t="s">
        <v>2124</v>
      </c>
      <c r="B1302" s="34" t="s">
        <v>2125</v>
      </c>
      <c r="C1302" s="34" t="s">
        <v>1025</v>
      </c>
    </row>
    <row r="1303" spans="1:3" x14ac:dyDescent="0.25">
      <c r="A1303" s="34" t="s">
        <v>747</v>
      </c>
      <c r="B1303" s="34" t="s">
        <v>2522</v>
      </c>
      <c r="C1303" s="34" t="s">
        <v>1026</v>
      </c>
    </row>
    <row r="1304" spans="1:3" x14ac:dyDescent="0.25">
      <c r="A1304" s="34" t="s">
        <v>845</v>
      </c>
      <c r="B1304" s="34" t="s">
        <v>2008</v>
      </c>
      <c r="C1304" s="34" t="s">
        <v>1025</v>
      </c>
    </row>
    <row r="1305" spans="1:3" x14ac:dyDescent="0.25">
      <c r="A1305" s="34" t="s">
        <v>190</v>
      </c>
      <c r="B1305" s="34" t="s">
        <v>4830</v>
      </c>
      <c r="C1305" s="34" t="s">
        <v>1026</v>
      </c>
    </row>
    <row r="1306" spans="1:3" x14ac:dyDescent="0.25">
      <c r="A1306" s="34" t="s">
        <v>862</v>
      </c>
      <c r="B1306" s="34" t="s">
        <v>4328</v>
      </c>
      <c r="C1306" s="34" t="s">
        <v>1026</v>
      </c>
    </row>
    <row r="1307" spans="1:3" x14ac:dyDescent="0.25">
      <c r="A1307" s="34" t="s">
        <v>5055</v>
      </c>
      <c r="B1307" s="34" t="s">
        <v>5056</v>
      </c>
      <c r="C1307" s="34" t="s">
        <v>1025</v>
      </c>
    </row>
    <row r="1308" spans="1:3" x14ac:dyDescent="0.25">
      <c r="A1308" s="34" t="s">
        <v>4179</v>
      </c>
      <c r="B1308" s="34" t="s">
        <v>4180</v>
      </c>
      <c r="C1308" s="34" t="s">
        <v>1025</v>
      </c>
    </row>
    <row r="1309" spans="1:3" x14ac:dyDescent="0.25">
      <c r="A1309" s="34" t="s">
        <v>4179</v>
      </c>
      <c r="B1309" s="34" t="s">
        <v>4213</v>
      </c>
      <c r="C1309" s="34" t="s">
        <v>1025</v>
      </c>
    </row>
    <row r="1310" spans="1:3" x14ac:dyDescent="0.25">
      <c r="A1310" s="34" t="s">
        <v>4240</v>
      </c>
      <c r="B1310" s="34" t="s">
        <v>4241</v>
      </c>
      <c r="C1310" s="34" t="s">
        <v>1025</v>
      </c>
    </row>
    <row r="1311" spans="1:3" x14ac:dyDescent="0.25">
      <c r="A1311" s="34" t="s">
        <v>526</v>
      </c>
      <c r="B1311" s="34" t="s">
        <v>4541</v>
      </c>
      <c r="C1311" s="34" t="s">
        <v>1025</v>
      </c>
    </row>
    <row r="1312" spans="1:3" x14ac:dyDescent="0.25">
      <c r="A1312" s="34" t="s">
        <v>540</v>
      </c>
      <c r="B1312" s="34" t="s">
        <v>4690</v>
      </c>
      <c r="C1312" s="34" t="s">
        <v>1025</v>
      </c>
    </row>
    <row r="1313" spans="1:3" x14ac:dyDescent="0.25">
      <c r="A1313" s="34" t="s">
        <v>560</v>
      </c>
      <c r="B1313" s="34" t="s">
        <v>4721</v>
      </c>
      <c r="C1313" s="34" t="s">
        <v>1025</v>
      </c>
    </row>
    <row r="1314" spans="1:3" x14ac:dyDescent="0.25">
      <c r="A1314" s="34" t="s">
        <v>955</v>
      </c>
      <c r="B1314" s="34" t="s">
        <v>4968</v>
      </c>
      <c r="C1314" s="34" t="s">
        <v>1026</v>
      </c>
    </row>
    <row r="1315" spans="1:3" x14ac:dyDescent="0.25">
      <c r="A1315" s="34" t="s">
        <v>5015</v>
      </c>
      <c r="B1315" s="34" t="s">
        <v>5016</v>
      </c>
      <c r="C1315" s="34" t="s">
        <v>1025</v>
      </c>
    </row>
    <row r="1316" spans="1:3" x14ac:dyDescent="0.25">
      <c r="A1316" s="34" t="s">
        <v>853</v>
      </c>
      <c r="B1316" s="34" t="s">
        <v>2021</v>
      </c>
      <c r="C1316" s="34" t="s">
        <v>1026</v>
      </c>
    </row>
    <row r="1317" spans="1:3" x14ac:dyDescent="0.25">
      <c r="A1317" s="34" t="s">
        <v>865</v>
      </c>
      <c r="B1317" s="34" t="s">
        <v>4860</v>
      </c>
      <c r="C1317" s="34" t="s">
        <v>1026</v>
      </c>
    </row>
    <row r="1318" spans="1:3" x14ac:dyDescent="0.25">
      <c r="A1318" s="34" t="s">
        <v>4832</v>
      </c>
      <c r="B1318" s="34" t="s">
        <v>4833</v>
      </c>
      <c r="C1318" s="34" t="s">
        <v>1025</v>
      </c>
    </row>
    <row r="1319" spans="1:3" x14ac:dyDescent="0.25">
      <c r="A1319" s="34" t="s">
        <v>3959</v>
      </c>
      <c r="B1319" s="34" t="s">
        <v>3960</v>
      </c>
      <c r="C1319" s="34" t="s">
        <v>1025</v>
      </c>
    </row>
    <row r="1320" spans="1:3" x14ac:dyDescent="0.25">
      <c r="A1320" s="34" t="s">
        <v>3959</v>
      </c>
      <c r="B1320" s="34" t="s">
        <v>4138</v>
      </c>
      <c r="C1320" s="34" t="s">
        <v>1025</v>
      </c>
    </row>
    <row r="1321" spans="1:3" x14ac:dyDescent="0.25">
      <c r="A1321" s="34" t="s">
        <v>4095</v>
      </c>
      <c r="B1321" s="34" t="s">
        <v>4096</v>
      </c>
      <c r="C1321" s="34" t="s">
        <v>1025</v>
      </c>
    </row>
    <row r="1322" spans="1:3" x14ac:dyDescent="0.25">
      <c r="A1322" s="34" t="s">
        <v>3946</v>
      </c>
      <c r="B1322" s="34" t="s">
        <v>3947</v>
      </c>
      <c r="C1322" s="34" t="s">
        <v>1025</v>
      </c>
    </row>
    <row r="1323" spans="1:3" x14ac:dyDescent="0.25">
      <c r="A1323" s="34" t="s">
        <v>3659</v>
      </c>
      <c r="B1323" s="34" t="s">
        <v>3660</v>
      </c>
      <c r="C1323" s="34" t="s">
        <v>1025</v>
      </c>
    </row>
    <row r="1324" spans="1:3" x14ac:dyDescent="0.25">
      <c r="A1324" s="34" t="s">
        <v>780</v>
      </c>
      <c r="B1324" s="34" t="s">
        <v>2145</v>
      </c>
      <c r="C1324" s="34" t="s">
        <v>1025</v>
      </c>
    </row>
    <row r="1325" spans="1:3" x14ac:dyDescent="0.25">
      <c r="A1325" s="34" t="s">
        <v>3167</v>
      </c>
      <c r="B1325" s="34" t="s">
        <v>3168</v>
      </c>
      <c r="C1325" s="34" t="s">
        <v>1025</v>
      </c>
    </row>
    <row r="1326" spans="1:3" x14ac:dyDescent="0.25">
      <c r="A1326" s="34" t="s">
        <v>754</v>
      </c>
      <c r="B1326" s="34" t="s">
        <v>2531</v>
      </c>
      <c r="C1326" s="34" t="s">
        <v>1026</v>
      </c>
    </row>
    <row r="1327" spans="1:3" x14ac:dyDescent="0.25">
      <c r="A1327" s="34" t="s">
        <v>319</v>
      </c>
      <c r="B1327" s="34" t="s">
        <v>2304</v>
      </c>
      <c r="C1327" s="34" t="s">
        <v>1026</v>
      </c>
    </row>
    <row r="1328" spans="1:3" x14ac:dyDescent="0.25">
      <c r="A1328" s="34" t="s">
        <v>2302</v>
      </c>
      <c r="B1328" s="34" t="s">
        <v>2303</v>
      </c>
      <c r="C1328" s="34" t="s">
        <v>1025</v>
      </c>
    </row>
    <row r="1329" spans="1:3" x14ac:dyDescent="0.25">
      <c r="A1329" s="34" t="s">
        <v>4317</v>
      </c>
      <c r="B1329" s="34" t="s">
        <v>4318</v>
      </c>
      <c r="C1329" s="34" t="s">
        <v>1025</v>
      </c>
    </row>
    <row r="1330" spans="1:3" x14ac:dyDescent="0.25">
      <c r="A1330" s="34" t="s">
        <v>455</v>
      </c>
      <c r="B1330" s="34" t="s">
        <v>1700</v>
      </c>
      <c r="C1330" s="34" t="s">
        <v>1025</v>
      </c>
    </row>
    <row r="1331" spans="1:3" x14ac:dyDescent="0.25">
      <c r="A1331" s="34" t="s">
        <v>2584</v>
      </c>
      <c r="B1331" s="34" t="s">
        <v>2585</v>
      </c>
      <c r="C1331" s="34" t="s">
        <v>1025</v>
      </c>
    </row>
    <row r="1332" spans="1:3" x14ac:dyDescent="0.25">
      <c r="A1332" s="34" t="s">
        <v>333</v>
      </c>
      <c r="B1332" s="34" t="s">
        <v>2359</v>
      </c>
      <c r="C1332" s="34" t="s">
        <v>1026</v>
      </c>
    </row>
    <row r="1333" spans="1:3" x14ac:dyDescent="0.25">
      <c r="A1333" s="34" t="s">
        <v>665</v>
      </c>
      <c r="B1333" s="34" t="s">
        <v>3897</v>
      </c>
      <c r="C1333" s="34" t="s">
        <v>1026</v>
      </c>
    </row>
    <row r="1334" spans="1:3" x14ac:dyDescent="0.25">
      <c r="A1334" s="34" t="s">
        <v>4023</v>
      </c>
      <c r="B1334" s="34" t="s">
        <v>4024</v>
      </c>
      <c r="C1334" s="34" t="s">
        <v>1025</v>
      </c>
    </row>
    <row r="1335" spans="1:3" x14ac:dyDescent="0.25">
      <c r="A1335" s="34" t="s">
        <v>1183</v>
      </c>
      <c r="B1335" s="34" t="s">
        <v>1184</v>
      </c>
      <c r="C1335" s="34" t="s">
        <v>1026</v>
      </c>
    </row>
    <row r="1336" spans="1:3" x14ac:dyDescent="0.25">
      <c r="A1336" s="34" t="s">
        <v>796</v>
      </c>
      <c r="B1336" s="34" t="s">
        <v>4588</v>
      </c>
      <c r="C1336" s="34" t="s">
        <v>1025</v>
      </c>
    </row>
    <row r="1337" spans="1:3" x14ac:dyDescent="0.25">
      <c r="A1337" s="34" t="s">
        <v>2525</v>
      </c>
      <c r="B1337" s="34" t="s">
        <v>2526</v>
      </c>
      <c r="C1337" s="34" t="s">
        <v>1026</v>
      </c>
    </row>
    <row r="1338" spans="1:3" x14ac:dyDescent="0.25">
      <c r="A1338" s="34" t="s">
        <v>724</v>
      </c>
      <c r="B1338" s="34" t="s">
        <v>2114</v>
      </c>
      <c r="C1338" s="34" t="s">
        <v>1026</v>
      </c>
    </row>
    <row r="1339" spans="1:3" x14ac:dyDescent="0.25">
      <c r="A1339" s="34" t="s">
        <v>2468</v>
      </c>
      <c r="B1339" s="34" t="s">
        <v>2469</v>
      </c>
      <c r="C1339" s="34" t="s">
        <v>1025</v>
      </c>
    </row>
    <row r="1340" spans="1:3" x14ac:dyDescent="0.25">
      <c r="A1340" s="34" t="s">
        <v>27</v>
      </c>
      <c r="B1340" s="34" t="s">
        <v>1250</v>
      </c>
      <c r="C1340" s="34" t="s">
        <v>1026</v>
      </c>
    </row>
    <row r="1341" spans="1:3" x14ac:dyDescent="0.25">
      <c r="A1341" s="34" t="s">
        <v>738</v>
      </c>
      <c r="B1341" s="34" t="s">
        <v>2508</v>
      </c>
      <c r="C1341" s="34" t="s">
        <v>1026</v>
      </c>
    </row>
    <row r="1342" spans="1:3" x14ac:dyDescent="0.25">
      <c r="A1342" s="34" t="s">
        <v>2680</v>
      </c>
      <c r="B1342" s="34" t="s">
        <v>2681</v>
      </c>
      <c r="C1342" s="34" t="s">
        <v>1025</v>
      </c>
    </row>
    <row r="1343" spans="1:3" x14ac:dyDescent="0.25">
      <c r="A1343" s="34" t="s">
        <v>92</v>
      </c>
      <c r="B1343" s="34" t="s">
        <v>1322</v>
      </c>
      <c r="C1343" s="34" t="s">
        <v>1026</v>
      </c>
    </row>
    <row r="1344" spans="1:3" x14ac:dyDescent="0.25">
      <c r="A1344" s="34" t="s">
        <v>86</v>
      </c>
      <c r="B1344" s="34" t="s">
        <v>1315</v>
      </c>
      <c r="C1344" s="34" t="s">
        <v>1026</v>
      </c>
    </row>
    <row r="1345" spans="1:3" x14ac:dyDescent="0.25">
      <c r="A1345" s="34" t="s">
        <v>115</v>
      </c>
      <c r="B1345" s="34" t="s">
        <v>2735</v>
      </c>
      <c r="C1345" s="34" t="s">
        <v>1025</v>
      </c>
    </row>
    <row r="1346" spans="1:3" x14ac:dyDescent="0.25">
      <c r="A1346" s="34" t="s">
        <v>95</v>
      </c>
      <c r="B1346" s="34" t="s">
        <v>1326</v>
      </c>
      <c r="C1346" s="34" t="s">
        <v>1026</v>
      </c>
    </row>
    <row r="1347" spans="1:3" x14ac:dyDescent="0.25">
      <c r="A1347" s="34" t="s">
        <v>83</v>
      </c>
      <c r="B1347" s="34" t="s">
        <v>1310</v>
      </c>
      <c r="C1347" s="34" t="s">
        <v>1026</v>
      </c>
    </row>
    <row r="1348" spans="1:3" x14ac:dyDescent="0.25">
      <c r="A1348" s="34" t="s">
        <v>119</v>
      </c>
      <c r="B1348" s="34" t="s">
        <v>4454</v>
      </c>
      <c r="C1348" s="34" t="s">
        <v>1026</v>
      </c>
    </row>
    <row r="1349" spans="1:3" x14ac:dyDescent="0.25">
      <c r="A1349" s="34" t="s">
        <v>118</v>
      </c>
      <c r="B1349" s="34" t="s">
        <v>4453</v>
      </c>
      <c r="C1349" s="34" t="s">
        <v>1026</v>
      </c>
    </row>
    <row r="1350" spans="1:3" x14ac:dyDescent="0.25">
      <c r="A1350" s="34" t="s">
        <v>1547</v>
      </c>
      <c r="B1350" s="34" t="s">
        <v>1548</v>
      </c>
      <c r="C1350" s="34" t="s">
        <v>1025</v>
      </c>
    </row>
    <row r="1351" spans="1:3" x14ac:dyDescent="0.25">
      <c r="A1351" s="34" t="s">
        <v>3193</v>
      </c>
      <c r="B1351" s="34" t="s">
        <v>3194</v>
      </c>
      <c r="C1351" s="34" t="s">
        <v>1025</v>
      </c>
    </row>
    <row r="1352" spans="1:3" x14ac:dyDescent="0.25">
      <c r="A1352" s="34" t="s">
        <v>3203</v>
      </c>
      <c r="B1352" s="34" t="s">
        <v>3204</v>
      </c>
      <c r="C1352" s="34" t="s">
        <v>1025</v>
      </c>
    </row>
    <row r="1353" spans="1:3" x14ac:dyDescent="0.25">
      <c r="A1353" s="34" t="s">
        <v>2827</v>
      </c>
      <c r="B1353" s="34" t="s">
        <v>2828</v>
      </c>
      <c r="C1353" s="34" t="s">
        <v>1025</v>
      </c>
    </row>
    <row r="1354" spans="1:3" x14ac:dyDescent="0.25">
      <c r="A1354" s="34" t="s">
        <v>1813</v>
      </c>
      <c r="B1354" s="34" t="s">
        <v>1814</v>
      </c>
      <c r="C1354" s="34" t="s">
        <v>1025</v>
      </c>
    </row>
    <row r="1355" spans="1:3" x14ac:dyDescent="0.25">
      <c r="A1355" s="34" t="s">
        <v>1606</v>
      </c>
      <c r="B1355" s="34" t="s">
        <v>1607</v>
      </c>
      <c r="C1355" s="34" t="s">
        <v>1025</v>
      </c>
    </row>
    <row r="1356" spans="1:3" x14ac:dyDescent="0.25">
      <c r="A1356" s="34" t="s">
        <v>1606</v>
      </c>
      <c r="B1356" s="34" t="s">
        <v>3522</v>
      </c>
      <c r="C1356" s="34" t="s">
        <v>1025</v>
      </c>
    </row>
    <row r="1357" spans="1:3" x14ac:dyDescent="0.25">
      <c r="A1357" s="34" t="s">
        <v>2825</v>
      </c>
      <c r="B1357" s="34" t="s">
        <v>2826</v>
      </c>
      <c r="C1357" s="34" t="s">
        <v>1025</v>
      </c>
    </row>
    <row r="1358" spans="1:3" x14ac:dyDescent="0.25">
      <c r="A1358" s="34" t="s">
        <v>1811</v>
      </c>
      <c r="B1358" s="34" t="s">
        <v>1812</v>
      </c>
      <c r="C1358" s="34" t="s">
        <v>1025</v>
      </c>
    </row>
    <row r="1359" spans="1:3" x14ac:dyDescent="0.25">
      <c r="A1359" s="34" t="s">
        <v>3525</v>
      </c>
      <c r="B1359" s="34" t="s">
        <v>3526</v>
      </c>
      <c r="C1359" s="34" t="s">
        <v>1025</v>
      </c>
    </row>
    <row r="1360" spans="1:3" x14ac:dyDescent="0.25">
      <c r="A1360" s="34" t="s">
        <v>3197</v>
      </c>
      <c r="B1360" s="34" t="s">
        <v>3198</v>
      </c>
      <c r="C1360" s="34" t="s">
        <v>1025</v>
      </c>
    </row>
    <row r="1361" spans="1:3" x14ac:dyDescent="0.25">
      <c r="A1361" s="34" t="s">
        <v>3520</v>
      </c>
      <c r="B1361" s="34" t="s">
        <v>3521</v>
      </c>
      <c r="C1361" s="34" t="s">
        <v>1025</v>
      </c>
    </row>
    <row r="1362" spans="1:3" x14ac:dyDescent="0.25">
      <c r="A1362" s="34" t="s">
        <v>2955</v>
      </c>
      <c r="B1362" s="34" t="s">
        <v>2956</v>
      </c>
      <c r="C1362" s="34" t="s">
        <v>1025</v>
      </c>
    </row>
    <row r="1363" spans="1:3" x14ac:dyDescent="0.25">
      <c r="A1363" s="34" t="s">
        <v>2953</v>
      </c>
      <c r="B1363" s="34" t="s">
        <v>2954</v>
      </c>
      <c r="C1363" s="34" t="s">
        <v>1025</v>
      </c>
    </row>
    <row r="1364" spans="1:3" x14ac:dyDescent="0.25">
      <c r="A1364" s="34" t="s">
        <v>1815</v>
      </c>
      <c r="B1364" s="34" t="s">
        <v>1816</v>
      </c>
      <c r="C1364" s="34" t="s">
        <v>1025</v>
      </c>
    </row>
    <row r="1365" spans="1:3" x14ac:dyDescent="0.25">
      <c r="A1365" s="34" t="s">
        <v>644</v>
      </c>
      <c r="B1365" s="34" t="s">
        <v>2273</v>
      </c>
      <c r="C1365" s="34" t="s">
        <v>1025</v>
      </c>
    </row>
    <row r="1366" spans="1:3" x14ac:dyDescent="0.25">
      <c r="A1366" s="34" t="s">
        <v>644</v>
      </c>
      <c r="B1366" s="34" t="s">
        <v>3878</v>
      </c>
      <c r="C1366" s="34" t="s">
        <v>1026</v>
      </c>
    </row>
    <row r="1367" spans="1:3" x14ac:dyDescent="0.25">
      <c r="A1367" s="34" t="s">
        <v>3099</v>
      </c>
      <c r="B1367" s="34" t="s">
        <v>3100</v>
      </c>
      <c r="C1367" s="34" t="s">
        <v>1025</v>
      </c>
    </row>
    <row r="1368" spans="1:3" x14ac:dyDescent="0.25">
      <c r="A1368" s="34" t="s">
        <v>3097</v>
      </c>
      <c r="B1368" s="34" t="s">
        <v>3098</v>
      </c>
      <c r="C1368" s="34" t="s">
        <v>1025</v>
      </c>
    </row>
    <row r="1369" spans="1:3" x14ac:dyDescent="0.25">
      <c r="A1369" s="34" t="s">
        <v>2620</v>
      </c>
      <c r="B1369" s="34" t="s">
        <v>2621</v>
      </c>
      <c r="C1369" s="34" t="s">
        <v>1025</v>
      </c>
    </row>
    <row r="1370" spans="1:3" x14ac:dyDescent="0.25">
      <c r="A1370" s="34" t="s">
        <v>1590</v>
      </c>
      <c r="B1370" s="34" t="s">
        <v>1591</v>
      </c>
      <c r="C1370" s="34" t="s">
        <v>1025</v>
      </c>
    </row>
    <row r="1371" spans="1:3" x14ac:dyDescent="0.25">
      <c r="A1371" s="34" t="s">
        <v>2625</v>
      </c>
      <c r="B1371" s="34" t="s">
        <v>2626</v>
      </c>
      <c r="C1371" s="34" t="s">
        <v>1025</v>
      </c>
    </row>
    <row r="1372" spans="1:3" x14ac:dyDescent="0.25">
      <c r="A1372" s="34" t="s">
        <v>1701</v>
      </c>
      <c r="B1372" s="34" t="s">
        <v>1702</v>
      </c>
      <c r="C1372" s="34" t="s">
        <v>1025</v>
      </c>
    </row>
    <row r="1373" spans="1:3" x14ac:dyDescent="0.25">
      <c r="A1373" s="34" t="s">
        <v>1578</v>
      </c>
      <c r="B1373" s="34" t="s">
        <v>1579</v>
      </c>
      <c r="C1373" s="34" t="s">
        <v>1025</v>
      </c>
    </row>
    <row r="1374" spans="1:3" x14ac:dyDescent="0.25">
      <c r="A1374" s="34" t="s">
        <v>1646</v>
      </c>
      <c r="B1374" s="34" t="s">
        <v>1647</v>
      </c>
      <c r="C1374" s="34" t="s">
        <v>1025</v>
      </c>
    </row>
    <row r="1375" spans="1:3" x14ac:dyDescent="0.25">
      <c r="A1375" s="34" t="s">
        <v>4981</v>
      </c>
      <c r="B1375" s="34" t="s">
        <v>4982</v>
      </c>
      <c r="C1375" s="34" t="s">
        <v>1026</v>
      </c>
    </row>
    <row r="1376" spans="1:3" x14ac:dyDescent="0.25">
      <c r="A1376" s="34" t="s">
        <v>278</v>
      </c>
      <c r="B1376" s="34" t="s">
        <v>1129</v>
      </c>
      <c r="C1376" s="34" t="s">
        <v>1026</v>
      </c>
    </row>
    <row r="1377" spans="1:3" x14ac:dyDescent="0.25">
      <c r="A1377" s="34" t="s">
        <v>1135</v>
      </c>
      <c r="B1377" s="34" t="s">
        <v>1136</v>
      </c>
      <c r="C1377" s="34" t="s">
        <v>1026</v>
      </c>
    </row>
    <row r="1378" spans="1:3" x14ac:dyDescent="0.25">
      <c r="A1378" s="34" t="s">
        <v>279</v>
      </c>
      <c r="B1378" s="34" t="s">
        <v>1134</v>
      </c>
      <c r="C1378" s="34" t="s">
        <v>1026</v>
      </c>
    </row>
    <row r="1379" spans="1:3" x14ac:dyDescent="0.25">
      <c r="A1379" s="34" t="s">
        <v>1233</v>
      </c>
      <c r="B1379" s="34" t="s">
        <v>1234</v>
      </c>
      <c r="C1379" s="34" t="s">
        <v>1025</v>
      </c>
    </row>
    <row r="1380" spans="1:3" x14ac:dyDescent="0.25">
      <c r="A1380" s="34" t="s">
        <v>417</v>
      </c>
      <c r="B1380" s="34" t="s">
        <v>2445</v>
      </c>
      <c r="C1380" s="34" t="s">
        <v>1026</v>
      </c>
    </row>
    <row r="1381" spans="1:3" x14ac:dyDescent="0.25">
      <c r="A1381" s="34" t="s">
        <v>117</v>
      </c>
      <c r="B1381" s="34" t="s">
        <v>4452</v>
      </c>
      <c r="C1381" s="34" t="s">
        <v>1026</v>
      </c>
    </row>
    <row r="1382" spans="1:3" x14ac:dyDescent="0.25">
      <c r="A1382" s="34" t="s">
        <v>238</v>
      </c>
      <c r="B1382" s="34" t="s">
        <v>1448</v>
      </c>
      <c r="C1382" s="34" t="s">
        <v>1026</v>
      </c>
    </row>
    <row r="1383" spans="1:3" x14ac:dyDescent="0.25">
      <c r="A1383" s="34" t="s">
        <v>1225</v>
      </c>
      <c r="B1383" s="34" t="s">
        <v>1226</v>
      </c>
      <c r="C1383" s="34" t="s">
        <v>1025</v>
      </c>
    </row>
    <row r="1384" spans="1:3" x14ac:dyDescent="0.25">
      <c r="A1384" s="34" t="s">
        <v>124</v>
      </c>
      <c r="B1384" s="34" t="s">
        <v>4459</v>
      </c>
      <c r="C1384" s="34" t="s">
        <v>1026</v>
      </c>
    </row>
    <row r="1385" spans="1:3" x14ac:dyDescent="0.25">
      <c r="A1385" s="34" t="s">
        <v>844</v>
      </c>
      <c r="B1385" s="34" t="s">
        <v>2007</v>
      </c>
      <c r="C1385" s="34" t="s">
        <v>1026</v>
      </c>
    </row>
    <row r="1386" spans="1:3" x14ac:dyDescent="0.25">
      <c r="A1386" s="34" t="s">
        <v>3884</v>
      </c>
      <c r="B1386" s="34" t="s">
        <v>3885</v>
      </c>
      <c r="C1386" s="34" t="s">
        <v>1025</v>
      </c>
    </row>
    <row r="1387" spans="1:3" x14ac:dyDescent="0.25">
      <c r="A1387" s="34" t="s">
        <v>664</v>
      </c>
      <c r="B1387" s="34" t="s">
        <v>3896</v>
      </c>
      <c r="C1387" s="34" t="s">
        <v>1026</v>
      </c>
    </row>
    <row r="1388" spans="1:3" x14ac:dyDescent="0.25">
      <c r="A1388" s="34" t="s">
        <v>667</v>
      </c>
      <c r="B1388" s="34" t="s">
        <v>3901</v>
      </c>
      <c r="C1388" s="34" t="s">
        <v>1025</v>
      </c>
    </row>
    <row r="1389" spans="1:3" x14ac:dyDescent="0.25">
      <c r="A1389" s="34" t="s">
        <v>3898</v>
      </c>
      <c r="B1389" s="34" t="s">
        <v>3899</v>
      </c>
      <c r="C1389" s="34" t="s">
        <v>1025</v>
      </c>
    </row>
    <row r="1390" spans="1:3" x14ac:dyDescent="0.25">
      <c r="A1390" s="34" t="s">
        <v>666</v>
      </c>
      <c r="B1390" s="34" t="s">
        <v>3900</v>
      </c>
      <c r="C1390" s="34" t="s">
        <v>1025</v>
      </c>
    </row>
    <row r="1391" spans="1:3" x14ac:dyDescent="0.25">
      <c r="A1391" s="34" t="s">
        <v>2281</v>
      </c>
      <c r="B1391" s="34" t="s">
        <v>2282</v>
      </c>
      <c r="C1391" s="34" t="s">
        <v>1025</v>
      </c>
    </row>
    <row r="1392" spans="1:3" x14ac:dyDescent="0.25">
      <c r="A1392" s="34" t="s">
        <v>871</v>
      </c>
      <c r="B1392" s="34" t="s">
        <v>2035</v>
      </c>
      <c r="C1392" s="34" t="s">
        <v>1025</v>
      </c>
    </row>
    <row r="1393" spans="1:3" x14ac:dyDescent="0.25">
      <c r="A1393" s="34" t="s">
        <v>871</v>
      </c>
      <c r="B1393" s="34" t="s">
        <v>4768</v>
      </c>
      <c r="C1393" s="34" t="s">
        <v>1026</v>
      </c>
    </row>
    <row r="1394" spans="1:3" x14ac:dyDescent="0.25">
      <c r="A1394" s="34" t="s">
        <v>3839</v>
      </c>
      <c r="B1394" s="34" t="s">
        <v>3840</v>
      </c>
      <c r="C1394" s="34" t="s">
        <v>1025</v>
      </c>
    </row>
    <row r="1395" spans="1:3" x14ac:dyDescent="0.25">
      <c r="A1395" s="34" t="s">
        <v>649</v>
      </c>
      <c r="B1395" s="34" t="s">
        <v>4661</v>
      </c>
      <c r="C1395" s="34" t="s">
        <v>1026</v>
      </c>
    </row>
    <row r="1396" spans="1:3" x14ac:dyDescent="0.25">
      <c r="A1396" s="34" t="s">
        <v>602</v>
      </c>
      <c r="B1396" s="34" t="s">
        <v>4253</v>
      </c>
      <c r="C1396" s="34" t="s">
        <v>1025</v>
      </c>
    </row>
    <row r="1397" spans="1:3" x14ac:dyDescent="0.25">
      <c r="A1397" s="34" t="s">
        <v>306</v>
      </c>
      <c r="B1397" s="34" t="s">
        <v>2255</v>
      </c>
      <c r="C1397" s="34" t="s">
        <v>1026</v>
      </c>
    </row>
    <row r="1398" spans="1:3" x14ac:dyDescent="0.25">
      <c r="A1398" s="34" t="s">
        <v>809</v>
      </c>
      <c r="B1398" s="34" t="s">
        <v>2185</v>
      </c>
      <c r="C1398" s="34" t="s">
        <v>1026</v>
      </c>
    </row>
    <row r="1399" spans="1:3" x14ac:dyDescent="0.25">
      <c r="A1399" s="34" t="s">
        <v>3461</v>
      </c>
      <c r="B1399" s="34" t="s">
        <v>3462</v>
      </c>
      <c r="C1399" s="34" t="s">
        <v>1025</v>
      </c>
    </row>
    <row r="1400" spans="1:3" x14ac:dyDescent="0.25">
      <c r="A1400" s="34" t="s">
        <v>578</v>
      </c>
      <c r="B1400" s="34" t="s">
        <v>3671</v>
      </c>
      <c r="C1400" s="34" t="s">
        <v>1026</v>
      </c>
    </row>
    <row r="1401" spans="1:3" x14ac:dyDescent="0.25">
      <c r="A1401" s="34" t="s">
        <v>182</v>
      </c>
      <c r="B1401" s="34" t="s">
        <v>1189</v>
      </c>
      <c r="C1401" s="34" t="s">
        <v>1026</v>
      </c>
    </row>
    <row r="1402" spans="1:3" x14ac:dyDescent="0.25">
      <c r="A1402" s="34" t="s">
        <v>182</v>
      </c>
      <c r="B1402" s="34" t="s">
        <v>1061</v>
      </c>
      <c r="C1402" s="34" t="s">
        <v>1026</v>
      </c>
    </row>
    <row r="1403" spans="1:3" x14ac:dyDescent="0.25">
      <c r="A1403" s="34" t="s">
        <v>1630</v>
      </c>
      <c r="B1403" s="34" t="s">
        <v>1631</v>
      </c>
      <c r="C1403" s="34" t="s">
        <v>1025</v>
      </c>
    </row>
    <row r="1404" spans="1:3" x14ac:dyDescent="0.25">
      <c r="A1404" s="34" t="s">
        <v>3229</v>
      </c>
      <c r="B1404" s="34" t="s">
        <v>3230</v>
      </c>
      <c r="C1404" s="34" t="s">
        <v>1025</v>
      </c>
    </row>
    <row r="1405" spans="1:3" x14ac:dyDescent="0.25">
      <c r="A1405" s="34" t="s">
        <v>132</v>
      </c>
      <c r="B1405" s="34" t="s">
        <v>1368</v>
      </c>
      <c r="C1405" s="34" t="s">
        <v>1025</v>
      </c>
    </row>
    <row r="1406" spans="1:3" x14ac:dyDescent="0.25">
      <c r="A1406" s="34" t="s">
        <v>510</v>
      </c>
      <c r="B1406" s="34" t="s">
        <v>3235</v>
      </c>
      <c r="C1406" s="34" t="s">
        <v>1026</v>
      </c>
    </row>
    <row r="1407" spans="1:3" x14ac:dyDescent="0.25">
      <c r="A1407" s="34" t="s">
        <v>1068</v>
      </c>
      <c r="B1407" s="34" t="s">
        <v>1069</v>
      </c>
      <c r="C1407" s="34" t="s">
        <v>1026</v>
      </c>
    </row>
    <row r="1408" spans="1:3" x14ac:dyDescent="0.25">
      <c r="A1408" s="34" t="s">
        <v>321</v>
      </c>
      <c r="B1408" s="34" t="s">
        <v>2308</v>
      </c>
      <c r="C1408" s="34" t="s">
        <v>1026</v>
      </c>
    </row>
    <row r="1409" spans="1:3" x14ac:dyDescent="0.25">
      <c r="A1409" s="34" t="s">
        <v>874</v>
      </c>
      <c r="B1409" s="34" t="s">
        <v>4772</v>
      </c>
      <c r="C1409" s="34" t="s">
        <v>1026</v>
      </c>
    </row>
    <row r="1410" spans="1:3" x14ac:dyDescent="0.25">
      <c r="A1410" s="34" t="s">
        <v>1036</v>
      </c>
      <c r="B1410" s="34" t="s">
        <v>1037</v>
      </c>
      <c r="C1410" s="34" t="s">
        <v>1026</v>
      </c>
    </row>
    <row r="1411" spans="1:3" x14ac:dyDescent="0.25">
      <c r="A1411" s="34" t="s">
        <v>498</v>
      </c>
      <c r="B1411" s="34" t="s">
        <v>1796</v>
      </c>
      <c r="C1411" s="34" t="s">
        <v>1025</v>
      </c>
    </row>
    <row r="1412" spans="1:3" x14ac:dyDescent="0.25">
      <c r="A1412" s="34" t="s">
        <v>218</v>
      </c>
      <c r="B1412" s="34" t="s">
        <v>4667</v>
      </c>
      <c r="C1412" s="34" t="s">
        <v>1026</v>
      </c>
    </row>
    <row r="1413" spans="1:3" x14ac:dyDescent="0.25">
      <c r="A1413" s="34" t="s">
        <v>313</v>
      </c>
      <c r="B1413" s="34" t="s">
        <v>4809</v>
      </c>
      <c r="C1413" s="34" t="s">
        <v>1025</v>
      </c>
    </row>
    <row r="1414" spans="1:3" x14ac:dyDescent="0.25">
      <c r="A1414" s="34" t="s">
        <v>344</v>
      </c>
      <c r="B1414" s="34" t="s">
        <v>3025</v>
      </c>
      <c r="C1414" s="34" t="s">
        <v>1026</v>
      </c>
    </row>
    <row r="1415" spans="1:3" x14ac:dyDescent="0.25">
      <c r="A1415" s="34" t="s">
        <v>695</v>
      </c>
      <c r="B1415" s="34" t="s">
        <v>2066</v>
      </c>
      <c r="C1415" s="34" t="s">
        <v>1026</v>
      </c>
    </row>
    <row r="1416" spans="1:3" x14ac:dyDescent="0.25">
      <c r="A1416" s="34" t="s">
        <v>2341</v>
      </c>
      <c r="B1416" s="34" t="s">
        <v>2342</v>
      </c>
      <c r="C1416" s="34" t="s">
        <v>1025</v>
      </c>
    </row>
    <row r="1417" spans="1:3" x14ac:dyDescent="0.25">
      <c r="A1417" s="34" t="s">
        <v>198</v>
      </c>
      <c r="B1417" s="34" t="s">
        <v>1155</v>
      </c>
      <c r="C1417" s="34" t="s">
        <v>1025</v>
      </c>
    </row>
    <row r="1418" spans="1:3" x14ac:dyDescent="0.25">
      <c r="A1418" s="34" t="s">
        <v>4790</v>
      </c>
      <c r="B1418" s="34" t="s">
        <v>4791</v>
      </c>
      <c r="C1418" s="34" t="s">
        <v>1025</v>
      </c>
    </row>
    <row r="1419" spans="1:3" x14ac:dyDescent="0.25">
      <c r="A1419" s="34" t="s">
        <v>4472</v>
      </c>
      <c r="B1419" s="34" t="s">
        <v>4473</v>
      </c>
      <c r="C1419" s="34" t="s">
        <v>1025</v>
      </c>
    </row>
    <row r="1420" spans="1:3" x14ac:dyDescent="0.25">
      <c r="A1420" s="34" t="s">
        <v>4508</v>
      </c>
      <c r="B1420" s="34" t="s">
        <v>4509</v>
      </c>
      <c r="C1420" s="34" t="s">
        <v>1025</v>
      </c>
    </row>
    <row r="1421" spans="1:3" x14ac:dyDescent="0.25">
      <c r="A1421" s="34" t="s">
        <v>4634</v>
      </c>
      <c r="B1421" s="34" t="s">
        <v>4635</v>
      </c>
      <c r="C1421" s="34" t="s">
        <v>1025</v>
      </c>
    </row>
    <row r="1422" spans="1:3" x14ac:dyDescent="0.25">
      <c r="A1422" s="34" t="s">
        <v>4284</v>
      </c>
      <c r="B1422" s="34" t="s">
        <v>4286</v>
      </c>
      <c r="C1422" s="34" t="s">
        <v>1025</v>
      </c>
    </row>
    <row r="1423" spans="1:3" x14ac:dyDescent="0.25">
      <c r="A1423" s="34" t="s">
        <v>4284</v>
      </c>
      <c r="B1423" s="34" t="s">
        <v>4285</v>
      </c>
      <c r="C1423" s="34" t="s">
        <v>1025</v>
      </c>
    </row>
    <row r="1424" spans="1:3" x14ac:dyDescent="0.25">
      <c r="A1424" s="34" t="s">
        <v>213</v>
      </c>
      <c r="B1424" s="34" t="s">
        <v>1398</v>
      </c>
      <c r="C1424" s="34" t="s">
        <v>1025</v>
      </c>
    </row>
    <row r="1425" spans="1:3" x14ac:dyDescent="0.25">
      <c r="A1425" s="34" t="s">
        <v>1399</v>
      </c>
      <c r="B1425" s="34" t="s">
        <v>1400</v>
      </c>
      <c r="C1425" s="34" t="s">
        <v>1025</v>
      </c>
    </row>
    <row r="1426" spans="1:3" x14ac:dyDescent="0.25">
      <c r="A1426" s="34" t="s">
        <v>1401</v>
      </c>
      <c r="B1426" s="34" t="s">
        <v>1402</v>
      </c>
      <c r="C1426" s="34" t="s">
        <v>1025</v>
      </c>
    </row>
    <row r="1427" spans="1:3" x14ac:dyDescent="0.25">
      <c r="A1427" s="34" t="s">
        <v>4174</v>
      </c>
      <c r="B1427" s="34" t="s">
        <v>4175</v>
      </c>
      <c r="C1427" s="34" t="s">
        <v>1025</v>
      </c>
    </row>
    <row r="1428" spans="1:3" x14ac:dyDescent="0.25">
      <c r="A1428" s="34" t="s">
        <v>4174</v>
      </c>
      <c r="B1428" s="34" t="s">
        <v>4202</v>
      </c>
      <c r="C1428" s="34" t="s">
        <v>1025</v>
      </c>
    </row>
    <row r="1429" spans="1:3" x14ac:dyDescent="0.25">
      <c r="A1429" s="34" t="s">
        <v>4235</v>
      </c>
      <c r="B1429" s="34" t="s">
        <v>4236</v>
      </c>
      <c r="C1429" s="34" t="s">
        <v>1025</v>
      </c>
    </row>
    <row r="1430" spans="1:3" x14ac:dyDescent="0.25">
      <c r="A1430" s="34" t="s">
        <v>525</v>
      </c>
      <c r="B1430" s="34" t="s">
        <v>4536</v>
      </c>
      <c r="C1430" s="34" t="s">
        <v>1025</v>
      </c>
    </row>
    <row r="1431" spans="1:3" x14ac:dyDescent="0.25">
      <c r="A1431" s="34" t="s">
        <v>537</v>
      </c>
      <c r="B1431" s="34" t="s">
        <v>4687</v>
      </c>
      <c r="C1431" s="34" t="s">
        <v>1025</v>
      </c>
    </row>
    <row r="1432" spans="1:3" x14ac:dyDescent="0.25">
      <c r="A1432" s="34" t="s">
        <v>557</v>
      </c>
      <c r="B1432" s="34" t="s">
        <v>4718</v>
      </c>
      <c r="C1432" s="34" t="s">
        <v>1025</v>
      </c>
    </row>
    <row r="1433" spans="1:3" x14ac:dyDescent="0.25">
      <c r="A1433" s="34" t="s">
        <v>952</v>
      </c>
      <c r="B1433" s="34" t="s">
        <v>4965</v>
      </c>
      <c r="C1433" s="34" t="s">
        <v>1026</v>
      </c>
    </row>
    <row r="1434" spans="1:3" x14ac:dyDescent="0.25">
      <c r="A1434" s="34" t="s">
        <v>5009</v>
      </c>
      <c r="B1434" s="34" t="s">
        <v>5010</v>
      </c>
      <c r="C1434" s="34" t="s">
        <v>1025</v>
      </c>
    </row>
    <row r="1435" spans="1:3" x14ac:dyDescent="0.25">
      <c r="A1435" s="34" t="s">
        <v>5049</v>
      </c>
      <c r="B1435" s="34" t="s">
        <v>5050</v>
      </c>
      <c r="C1435" s="34" t="s">
        <v>1025</v>
      </c>
    </row>
    <row r="1436" spans="1:3" x14ac:dyDescent="0.25">
      <c r="A1436" s="34" t="s">
        <v>1867</v>
      </c>
      <c r="B1436" s="34" t="s">
        <v>1868</v>
      </c>
      <c r="C1436" s="34" t="s">
        <v>1025</v>
      </c>
    </row>
    <row r="1437" spans="1:3" x14ac:dyDescent="0.25">
      <c r="A1437" s="34" t="s">
        <v>681</v>
      </c>
      <c r="B1437" s="34" t="s">
        <v>1948</v>
      </c>
      <c r="C1437" s="34" t="s">
        <v>1026</v>
      </c>
    </row>
    <row r="1438" spans="1:3" x14ac:dyDescent="0.25">
      <c r="A1438" s="34" t="s">
        <v>681</v>
      </c>
      <c r="B1438" s="34" t="s">
        <v>2054</v>
      </c>
      <c r="C1438" s="34" t="s">
        <v>1025</v>
      </c>
    </row>
    <row r="1439" spans="1:3" x14ac:dyDescent="0.25">
      <c r="A1439" s="34" t="s">
        <v>2480</v>
      </c>
      <c r="B1439" s="34" t="s">
        <v>2481</v>
      </c>
      <c r="C1439" s="34" t="s">
        <v>1025</v>
      </c>
    </row>
    <row r="1440" spans="1:3" x14ac:dyDescent="0.25">
      <c r="A1440" s="34" t="s">
        <v>758</v>
      </c>
      <c r="B1440" s="34" t="s">
        <v>2535</v>
      </c>
      <c r="C1440" s="34" t="s">
        <v>1026</v>
      </c>
    </row>
    <row r="1441" spans="1:3" x14ac:dyDescent="0.25">
      <c r="A1441" s="34" t="s">
        <v>868</v>
      </c>
      <c r="B1441" s="34" t="s">
        <v>2037</v>
      </c>
      <c r="C1441" s="34" t="s">
        <v>1025</v>
      </c>
    </row>
    <row r="1442" spans="1:3" x14ac:dyDescent="0.25">
      <c r="A1442" s="34" t="s">
        <v>904</v>
      </c>
      <c r="B1442" s="34" t="s">
        <v>2484</v>
      </c>
      <c r="C1442" s="34" t="s">
        <v>1026</v>
      </c>
    </row>
    <row r="1443" spans="1:3" x14ac:dyDescent="0.25">
      <c r="A1443" s="34" t="s">
        <v>875</v>
      </c>
      <c r="B1443" s="34" t="s">
        <v>4773</v>
      </c>
      <c r="C1443" s="34" t="s">
        <v>1026</v>
      </c>
    </row>
    <row r="1444" spans="1:3" x14ac:dyDescent="0.25">
      <c r="A1444" s="34" t="s">
        <v>1297</v>
      </c>
      <c r="B1444" s="34" t="s">
        <v>1298</v>
      </c>
      <c r="C1444" s="34" t="s">
        <v>1025</v>
      </c>
    </row>
    <row r="1445" spans="1:3" x14ac:dyDescent="0.25">
      <c r="A1445" s="34" t="s">
        <v>3142</v>
      </c>
      <c r="B1445" s="34" t="s">
        <v>3143</v>
      </c>
      <c r="C1445" s="34" t="s">
        <v>1025</v>
      </c>
    </row>
    <row r="1446" spans="1:3" x14ac:dyDescent="0.25">
      <c r="A1446" s="34" t="s">
        <v>1963</v>
      </c>
      <c r="B1446" s="34" t="s">
        <v>1964</v>
      </c>
      <c r="C1446" s="34" t="s">
        <v>1025</v>
      </c>
    </row>
    <row r="1447" spans="1:3" x14ac:dyDescent="0.25">
      <c r="A1447" s="34" t="s">
        <v>171</v>
      </c>
      <c r="B1447" s="34" t="s">
        <v>1190</v>
      </c>
      <c r="C1447" s="34" t="s">
        <v>1026</v>
      </c>
    </row>
    <row r="1448" spans="1:3" x14ac:dyDescent="0.25">
      <c r="A1448" s="34" t="s">
        <v>3140</v>
      </c>
      <c r="B1448" s="34" t="s">
        <v>3141</v>
      </c>
      <c r="C1448" s="34" t="s">
        <v>1025</v>
      </c>
    </row>
    <row r="1449" spans="1:3" x14ac:dyDescent="0.25">
      <c r="A1449" s="34" t="s">
        <v>197</v>
      </c>
      <c r="B1449" s="34" t="s">
        <v>1154</v>
      </c>
      <c r="C1449" s="34" t="s">
        <v>1026</v>
      </c>
    </row>
    <row r="1450" spans="1:3" x14ac:dyDescent="0.25">
      <c r="A1450" s="34" t="s">
        <v>759</v>
      </c>
      <c r="B1450" s="34" t="s">
        <v>2536</v>
      </c>
      <c r="C1450" s="34" t="s">
        <v>1026</v>
      </c>
    </row>
    <row r="1451" spans="1:3" x14ac:dyDescent="0.25">
      <c r="A1451" s="34" t="s">
        <v>1173</v>
      </c>
      <c r="B1451" s="34" t="s">
        <v>1174</v>
      </c>
      <c r="C1451" s="34" t="s">
        <v>1025</v>
      </c>
    </row>
    <row r="1452" spans="1:3" x14ac:dyDescent="0.25">
      <c r="A1452" s="34" t="s">
        <v>4072</v>
      </c>
      <c r="B1452" s="34" t="s">
        <v>4073</v>
      </c>
      <c r="C1452" s="34" t="s">
        <v>1025</v>
      </c>
    </row>
    <row r="1453" spans="1:3" x14ac:dyDescent="0.25">
      <c r="A1453" s="34" t="s">
        <v>725</v>
      </c>
      <c r="B1453" s="34" t="s">
        <v>2115</v>
      </c>
      <c r="C1453" s="34" t="s">
        <v>1026</v>
      </c>
    </row>
    <row r="1454" spans="1:3" x14ac:dyDescent="0.25">
      <c r="A1454" s="34" t="s">
        <v>687</v>
      </c>
      <c r="B1454" s="34" t="s">
        <v>1956</v>
      </c>
      <c r="C1454" s="34" t="s">
        <v>1025</v>
      </c>
    </row>
    <row r="1455" spans="1:3" x14ac:dyDescent="0.25">
      <c r="A1455" s="34" t="s">
        <v>825</v>
      </c>
      <c r="B1455" s="34" t="s">
        <v>1971</v>
      </c>
      <c r="C1455" s="34" t="s">
        <v>1025</v>
      </c>
    </row>
    <row r="1456" spans="1:3" x14ac:dyDescent="0.25">
      <c r="A1456" s="34" t="s">
        <v>682</v>
      </c>
      <c r="B1456" s="34" t="s">
        <v>1949</v>
      </c>
      <c r="C1456" s="34" t="s">
        <v>1026</v>
      </c>
    </row>
    <row r="1457" spans="1:3" x14ac:dyDescent="0.25">
      <c r="A1457" s="34" t="s">
        <v>2274</v>
      </c>
      <c r="B1457" s="34" t="s">
        <v>2275</v>
      </c>
      <c r="C1457" s="34" t="s">
        <v>1025</v>
      </c>
    </row>
    <row r="1458" spans="1:3" x14ac:dyDescent="0.25">
      <c r="A1458" s="34" t="s">
        <v>505</v>
      </c>
      <c r="B1458" s="34" t="s">
        <v>1836</v>
      </c>
      <c r="C1458" s="34" t="s">
        <v>1025</v>
      </c>
    </row>
    <row r="1459" spans="1:3" x14ac:dyDescent="0.25">
      <c r="A1459" s="34" t="s">
        <v>3063</v>
      </c>
      <c r="B1459" s="34" t="s">
        <v>3064</v>
      </c>
      <c r="C1459" s="34" t="s">
        <v>1025</v>
      </c>
    </row>
    <row r="1460" spans="1:3" x14ac:dyDescent="0.25">
      <c r="A1460" s="34" t="s">
        <v>276</v>
      </c>
      <c r="B1460" s="34" t="s">
        <v>1078</v>
      </c>
      <c r="C1460" s="34" t="s">
        <v>1026</v>
      </c>
    </row>
    <row r="1461" spans="1:3" x14ac:dyDescent="0.25">
      <c r="A1461" s="34" t="s">
        <v>968</v>
      </c>
      <c r="B1461" s="34" t="s">
        <v>2192</v>
      </c>
      <c r="C1461" s="34" t="s">
        <v>1026</v>
      </c>
    </row>
    <row r="1462" spans="1:3" x14ac:dyDescent="0.25">
      <c r="A1462" s="34" t="s">
        <v>755</v>
      </c>
      <c r="B1462" s="34" t="s">
        <v>2532</v>
      </c>
      <c r="C1462" s="34" t="s">
        <v>1026</v>
      </c>
    </row>
    <row r="1463" spans="1:3" x14ac:dyDescent="0.25">
      <c r="A1463" s="34" t="s">
        <v>863</v>
      </c>
      <c r="B1463" s="34" t="s">
        <v>3578</v>
      </c>
      <c r="C1463" s="34" t="s">
        <v>1026</v>
      </c>
    </row>
    <row r="1464" spans="1:3" x14ac:dyDescent="0.25">
      <c r="A1464" s="34" t="s">
        <v>856</v>
      </c>
      <c r="B1464" s="34" t="s">
        <v>2024</v>
      </c>
      <c r="C1464" s="34" t="s">
        <v>1026</v>
      </c>
    </row>
    <row r="1465" spans="1:3" x14ac:dyDescent="0.25">
      <c r="A1465" s="34" t="s">
        <v>859</v>
      </c>
      <c r="B1465" s="34" t="s">
        <v>3615</v>
      </c>
      <c r="C1465" s="34" t="s">
        <v>1026</v>
      </c>
    </row>
    <row r="1466" spans="1:3" x14ac:dyDescent="0.25">
      <c r="A1466" s="34" t="s">
        <v>3231</v>
      </c>
      <c r="B1466" s="34" t="s">
        <v>3232</v>
      </c>
      <c r="C1466" s="34" t="s">
        <v>1025</v>
      </c>
    </row>
    <row r="1467" spans="1:3" x14ac:dyDescent="0.25">
      <c r="A1467" s="34" t="s">
        <v>1269</v>
      </c>
      <c r="B1467" s="34" t="s">
        <v>1270</v>
      </c>
      <c r="C1467" s="34" t="s">
        <v>1025</v>
      </c>
    </row>
    <row r="1468" spans="1:3" x14ac:dyDescent="0.25">
      <c r="A1468" s="34" t="s">
        <v>694</v>
      </c>
      <c r="B1468" s="34" t="s">
        <v>2065</v>
      </c>
      <c r="C1468" s="34" t="s">
        <v>1026</v>
      </c>
    </row>
    <row r="1469" spans="1:3" x14ac:dyDescent="0.25">
      <c r="A1469" s="34" t="s">
        <v>4185</v>
      </c>
      <c r="B1469" s="34" t="s">
        <v>4186</v>
      </c>
      <c r="C1469" s="34" t="s">
        <v>1025</v>
      </c>
    </row>
    <row r="1470" spans="1:3" x14ac:dyDescent="0.25">
      <c r="A1470" s="34" t="s">
        <v>4185</v>
      </c>
      <c r="B1470" s="34" t="s">
        <v>4216</v>
      </c>
      <c r="C1470" s="34" t="s">
        <v>1025</v>
      </c>
    </row>
    <row r="1471" spans="1:3" x14ac:dyDescent="0.25">
      <c r="A1471" s="34" t="s">
        <v>4246</v>
      </c>
      <c r="B1471" s="34" t="s">
        <v>4247</v>
      </c>
      <c r="C1471" s="34" t="s">
        <v>1025</v>
      </c>
    </row>
    <row r="1472" spans="1:3" x14ac:dyDescent="0.25">
      <c r="A1472" s="34" t="s">
        <v>4546</v>
      </c>
      <c r="B1472" s="34" t="s">
        <v>4547</v>
      </c>
      <c r="C1472" s="34" t="s">
        <v>1025</v>
      </c>
    </row>
    <row r="1473" spans="1:3" x14ac:dyDescent="0.25">
      <c r="A1473" s="34" t="s">
        <v>542</v>
      </c>
      <c r="B1473" s="34" t="s">
        <v>4694</v>
      </c>
      <c r="C1473" s="34" t="s">
        <v>1025</v>
      </c>
    </row>
    <row r="1474" spans="1:3" x14ac:dyDescent="0.25">
      <c r="A1474" s="34" t="s">
        <v>562</v>
      </c>
      <c r="B1474" s="34" t="s">
        <v>4723</v>
      </c>
      <c r="C1474" s="34" t="s">
        <v>1025</v>
      </c>
    </row>
    <row r="1475" spans="1:3" x14ac:dyDescent="0.25">
      <c r="A1475" s="34" t="s">
        <v>957</v>
      </c>
      <c r="B1475" s="34" t="s">
        <v>4970</v>
      </c>
      <c r="C1475" s="34" t="s">
        <v>1026</v>
      </c>
    </row>
    <row r="1476" spans="1:3" x14ac:dyDescent="0.25">
      <c r="A1476" s="34" t="s">
        <v>5019</v>
      </c>
      <c r="B1476" s="34" t="s">
        <v>5020</v>
      </c>
      <c r="C1476" s="34" t="s">
        <v>1025</v>
      </c>
    </row>
    <row r="1477" spans="1:3" x14ac:dyDescent="0.25">
      <c r="A1477" s="34" t="s">
        <v>5059</v>
      </c>
      <c r="B1477" s="34" t="s">
        <v>5060</v>
      </c>
      <c r="C1477" s="34" t="s">
        <v>1025</v>
      </c>
    </row>
    <row r="1478" spans="1:3" x14ac:dyDescent="0.25">
      <c r="A1478" s="34" t="s">
        <v>1330</v>
      </c>
      <c r="B1478" s="34" t="s">
        <v>1331</v>
      </c>
      <c r="C1478" s="34" t="s">
        <v>1025</v>
      </c>
    </row>
    <row r="1479" spans="1:3" x14ac:dyDescent="0.25">
      <c r="A1479" s="34" t="s">
        <v>2030</v>
      </c>
      <c r="B1479" s="34" t="s">
        <v>2031</v>
      </c>
      <c r="C1479" s="34" t="s">
        <v>1025</v>
      </c>
    </row>
    <row r="1480" spans="1:3" x14ac:dyDescent="0.25">
      <c r="A1480" s="34" t="s">
        <v>2033</v>
      </c>
      <c r="B1480" s="34" t="s">
        <v>2034</v>
      </c>
      <c r="C1480" s="34" t="s">
        <v>1025</v>
      </c>
    </row>
    <row r="1481" spans="1:3" x14ac:dyDescent="0.25">
      <c r="A1481" s="34" t="s">
        <v>424</v>
      </c>
      <c r="B1481" s="34" t="s">
        <v>2458</v>
      </c>
      <c r="C1481" s="34" t="s">
        <v>1025</v>
      </c>
    </row>
    <row r="1482" spans="1:3" x14ac:dyDescent="0.25">
      <c r="A1482" s="34" t="s">
        <v>73</v>
      </c>
      <c r="B1482" s="34" t="s">
        <v>1289</v>
      </c>
      <c r="C1482" s="34" t="s">
        <v>1026</v>
      </c>
    </row>
    <row r="1483" spans="1:3" x14ac:dyDescent="0.25">
      <c r="A1483" s="34" t="s">
        <v>3101</v>
      </c>
      <c r="B1483" s="34" t="s">
        <v>3102</v>
      </c>
      <c r="C1483" s="34" t="s">
        <v>1025</v>
      </c>
    </row>
    <row r="1484" spans="1:3" x14ac:dyDescent="0.25">
      <c r="A1484" s="34" t="s">
        <v>2164</v>
      </c>
      <c r="B1484" s="34" t="s">
        <v>2165</v>
      </c>
      <c r="C1484" s="34" t="s">
        <v>1025</v>
      </c>
    </row>
    <row r="1485" spans="1:3" x14ac:dyDescent="0.25">
      <c r="A1485" s="34" t="s">
        <v>2161</v>
      </c>
      <c r="B1485" s="34" t="s">
        <v>2162</v>
      </c>
      <c r="C1485" s="34" t="s">
        <v>1025</v>
      </c>
    </row>
    <row r="1486" spans="1:3" x14ac:dyDescent="0.25">
      <c r="A1486" s="34" t="s">
        <v>1223</v>
      </c>
      <c r="B1486" s="34" t="s">
        <v>1224</v>
      </c>
      <c r="C1486" s="34" t="s">
        <v>1025</v>
      </c>
    </row>
    <row r="1487" spans="1:3" x14ac:dyDescent="0.25">
      <c r="A1487" s="34" t="s">
        <v>2131</v>
      </c>
      <c r="B1487" s="34" t="s">
        <v>2132</v>
      </c>
      <c r="C1487" s="34" t="s">
        <v>1026</v>
      </c>
    </row>
    <row r="1488" spans="1:3" x14ac:dyDescent="0.25">
      <c r="A1488" s="34" t="s">
        <v>1380</v>
      </c>
      <c r="B1488" s="34" t="s">
        <v>1381</v>
      </c>
      <c r="C1488" s="34" t="s">
        <v>1025</v>
      </c>
    </row>
    <row r="1489" spans="1:3" x14ac:dyDescent="0.25">
      <c r="A1489" s="34" t="s">
        <v>406</v>
      </c>
      <c r="B1489" s="34" t="s">
        <v>2423</v>
      </c>
      <c r="C1489" s="34" t="s">
        <v>1025</v>
      </c>
    </row>
    <row r="1490" spans="1:3" x14ac:dyDescent="0.25">
      <c r="A1490" s="34" t="s">
        <v>405</v>
      </c>
      <c r="B1490" s="34" t="s">
        <v>2422</v>
      </c>
      <c r="C1490" s="34" t="s">
        <v>1025</v>
      </c>
    </row>
    <row r="1491" spans="1:3" x14ac:dyDescent="0.25">
      <c r="A1491" s="34" t="s">
        <v>3183</v>
      </c>
      <c r="B1491" s="34" t="s">
        <v>3184</v>
      </c>
      <c r="C1491" s="34" t="s">
        <v>1025</v>
      </c>
    </row>
    <row r="1492" spans="1:3" x14ac:dyDescent="0.25">
      <c r="A1492" s="34" t="s">
        <v>3185</v>
      </c>
      <c r="B1492" s="34" t="s">
        <v>3186</v>
      </c>
      <c r="C1492" s="34" t="s">
        <v>1025</v>
      </c>
    </row>
    <row r="1493" spans="1:3" x14ac:dyDescent="0.25">
      <c r="A1493" s="34" t="s">
        <v>1287</v>
      </c>
      <c r="B1493" s="34" t="s">
        <v>1288</v>
      </c>
      <c r="C1493" s="34" t="s">
        <v>1025</v>
      </c>
    </row>
    <row r="1494" spans="1:3" x14ac:dyDescent="0.25">
      <c r="A1494" s="34" t="s">
        <v>362</v>
      </c>
      <c r="B1494" s="34" t="s">
        <v>4705</v>
      </c>
      <c r="C1494" s="34" t="s">
        <v>1026</v>
      </c>
    </row>
    <row r="1495" spans="1:3" x14ac:dyDescent="0.25">
      <c r="A1495" s="34" t="s">
        <v>3195</v>
      </c>
      <c r="B1495" s="34" t="s">
        <v>3196</v>
      </c>
      <c r="C1495" s="34" t="s">
        <v>1025</v>
      </c>
    </row>
    <row r="1496" spans="1:3" x14ac:dyDescent="0.25">
      <c r="A1496" s="34" t="s">
        <v>3511</v>
      </c>
      <c r="B1496" s="34" t="s">
        <v>3512</v>
      </c>
      <c r="C1496" s="34" t="s">
        <v>1025</v>
      </c>
    </row>
    <row r="1497" spans="1:3" x14ac:dyDescent="0.25">
      <c r="A1497" s="34" t="s">
        <v>604</v>
      </c>
      <c r="B1497" s="34" t="s">
        <v>2990</v>
      </c>
      <c r="C1497" s="34" t="s">
        <v>1025</v>
      </c>
    </row>
    <row r="1498" spans="1:3" x14ac:dyDescent="0.25">
      <c r="A1498" s="34" t="s">
        <v>3463</v>
      </c>
      <c r="B1498" s="34" t="s">
        <v>3464</v>
      </c>
      <c r="C1498" s="34" t="s">
        <v>1025</v>
      </c>
    </row>
    <row r="1499" spans="1:3" x14ac:dyDescent="0.25">
      <c r="A1499" s="34" t="s">
        <v>491</v>
      </c>
      <c r="B1499" s="34" t="s">
        <v>1785</v>
      </c>
      <c r="C1499" s="34" t="s">
        <v>1026</v>
      </c>
    </row>
    <row r="1500" spans="1:3" x14ac:dyDescent="0.25">
      <c r="A1500" s="34" t="s">
        <v>1947</v>
      </c>
      <c r="B1500" s="34" t="s">
        <v>2135</v>
      </c>
      <c r="C1500" s="34" t="s">
        <v>1026</v>
      </c>
    </row>
    <row r="1501" spans="1:3" x14ac:dyDescent="0.25">
      <c r="A1501" s="34" t="s">
        <v>3977</v>
      </c>
      <c r="B1501" s="34" t="s">
        <v>3978</v>
      </c>
      <c r="C1501" s="34" t="s">
        <v>1025</v>
      </c>
    </row>
    <row r="1502" spans="1:3" x14ac:dyDescent="0.25">
      <c r="A1502" s="34" t="s">
        <v>3977</v>
      </c>
      <c r="B1502" s="34" t="s">
        <v>4099</v>
      </c>
      <c r="C1502" s="34" t="s">
        <v>1025</v>
      </c>
    </row>
    <row r="1503" spans="1:3" x14ac:dyDescent="0.25">
      <c r="A1503" s="34" t="s">
        <v>3678</v>
      </c>
      <c r="B1503" s="34" t="s">
        <v>4334</v>
      </c>
      <c r="C1503" s="34" t="s">
        <v>1025</v>
      </c>
    </row>
    <row r="1504" spans="1:3" x14ac:dyDescent="0.25">
      <c r="A1504" s="34" t="s">
        <v>3678</v>
      </c>
      <c r="B1504" s="34" t="s">
        <v>3679</v>
      </c>
      <c r="C1504" s="34" t="s">
        <v>1025</v>
      </c>
    </row>
    <row r="1505" spans="1:3" x14ac:dyDescent="0.25">
      <c r="A1505" s="34" t="s">
        <v>3678</v>
      </c>
      <c r="B1505" s="34" t="s">
        <v>3752</v>
      </c>
      <c r="C1505" s="34" t="s">
        <v>1025</v>
      </c>
    </row>
    <row r="1506" spans="1:3" x14ac:dyDescent="0.25">
      <c r="A1506" s="34" t="s">
        <v>4647</v>
      </c>
      <c r="B1506" s="34" t="s">
        <v>4648</v>
      </c>
      <c r="C1506" s="34" t="s">
        <v>1025</v>
      </c>
    </row>
    <row r="1507" spans="1:3" x14ac:dyDescent="0.25">
      <c r="A1507" s="34" t="s">
        <v>1051</v>
      </c>
      <c r="B1507" s="34" t="s">
        <v>1052</v>
      </c>
      <c r="C1507" s="34" t="s">
        <v>1026</v>
      </c>
    </row>
    <row r="1508" spans="1:3" x14ac:dyDescent="0.25">
      <c r="A1508" s="34" t="s">
        <v>701</v>
      </c>
      <c r="B1508" s="34" t="s">
        <v>2072</v>
      </c>
      <c r="C1508" s="34" t="s">
        <v>1026</v>
      </c>
    </row>
    <row r="1509" spans="1:3" x14ac:dyDescent="0.25">
      <c r="A1509" s="34" t="s">
        <v>1433</v>
      </c>
      <c r="B1509" s="34" t="s">
        <v>1434</v>
      </c>
      <c r="C1509" s="34" t="s">
        <v>1026</v>
      </c>
    </row>
    <row r="1510" spans="1:3" x14ac:dyDescent="0.25">
      <c r="A1510" s="34" t="s">
        <v>1106</v>
      </c>
      <c r="B1510" s="34" t="s">
        <v>1107</v>
      </c>
      <c r="C1510" s="34" t="s">
        <v>1026</v>
      </c>
    </row>
    <row r="1511" spans="1:3" x14ac:dyDescent="0.25">
      <c r="A1511" s="34" t="s">
        <v>2794</v>
      </c>
      <c r="B1511" s="34" t="s">
        <v>2795</v>
      </c>
      <c r="C1511" s="34" t="s">
        <v>1025</v>
      </c>
    </row>
    <row r="1512" spans="1:3" x14ac:dyDescent="0.25">
      <c r="A1512" s="34" t="s">
        <v>727</v>
      </c>
      <c r="B1512" s="34" t="s">
        <v>2117</v>
      </c>
      <c r="C1512" s="34" t="s">
        <v>1026</v>
      </c>
    </row>
    <row r="1513" spans="1:3" x14ac:dyDescent="0.25">
      <c r="A1513" s="34" t="s">
        <v>4582</v>
      </c>
      <c r="B1513" s="34" t="s">
        <v>4583</v>
      </c>
      <c r="C1513" s="34" t="s">
        <v>1025</v>
      </c>
    </row>
    <row r="1514" spans="1:3" x14ac:dyDescent="0.25">
      <c r="A1514" s="34" t="s">
        <v>739</v>
      </c>
      <c r="B1514" s="34" t="s">
        <v>2509</v>
      </c>
      <c r="C1514" s="34" t="s">
        <v>1026</v>
      </c>
    </row>
    <row r="1515" spans="1:3" x14ac:dyDescent="0.25">
      <c r="A1515" s="34" t="s">
        <v>151</v>
      </c>
      <c r="B1515" s="34" t="s">
        <v>1197</v>
      </c>
      <c r="C1515" s="34" t="s">
        <v>1026</v>
      </c>
    </row>
    <row r="1516" spans="1:3" x14ac:dyDescent="0.25">
      <c r="A1516" s="34" t="s">
        <v>161</v>
      </c>
      <c r="B1516" s="34" t="s">
        <v>1214</v>
      </c>
      <c r="C1516" s="34" t="s">
        <v>1026</v>
      </c>
    </row>
    <row r="1517" spans="1:3" x14ac:dyDescent="0.25">
      <c r="A1517" s="34" t="s">
        <v>139</v>
      </c>
      <c r="B1517" s="34" t="s">
        <v>1377</v>
      </c>
      <c r="C1517" s="34" t="s">
        <v>1025</v>
      </c>
    </row>
    <row r="1518" spans="1:3" x14ac:dyDescent="0.25">
      <c r="A1518" s="34" t="s">
        <v>740</v>
      </c>
      <c r="B1518" s="34" t="s">
        <v>2510</v>
      </c>
      <c r="C1518" s="34" t="s">
        <v>1026</v>
      </c>
    </row>
    <row r="1519" spans="1:3" x14ac:dyDescent="0.25">
      <c r="A1519" s="34" t="s">
        <v>443</v>
      </c>
      <c r="B1519" s="34" t="s">
        <v>2622</v>
      </c>
      <c r="C1519" s="34" t="s">
        <v>1026</v>
      </c>
    </row>
    <row r="1520" spans="1:3" x14ac:dyDescent="0.25">
      <c r="A1520" s="34" t="s">
        <v>4277</v>
      </c>
      <c r="B1520" s="34" t="s">
        <v>4278</v>
      </c>
      <c r="C1520" s="34" t="s">
        <v>1025</v>
      </c>
    </row>
    <row r="1521" spans="1:3" x14ac:dyDescent="0.25">
      <c r="A1521" s="34" t="s">
        <v>3702</v>
      </c>
      <c r="B1521" s="34" t="s">
        <v>3821</v>
      </c>
      <c r="C1521" s="34" t="s">
        <v>1025</v>
      </c>
    </row>
    <row r="1522" spans="1:3" x14ac:dyDescent="0.25">
      <c r="A1522" s="34" t="s">
        <v>3702</v>
      </c>
      <c r="B1522" s="34" t="s">
        <v>3822</v>
      </c>
      <c r="C1522" s="34" t="s">
        <v>1025</v>
      </c>
    </row>
    <row r="1523" spans="1:3" x14ac:dyDescent="0.25">
      <c r="A1523" s="34" t="s">
        <v>3702</v>
      </c>
      <c r="B1523" s="34" t="s">
        <v>3703</v>
      </c>
      <c r="C1523" s="34" t="s">
        <v>1025</v>
      </c>
    </row>
    <row r="1524" spans="1:3" x14ac:dyDescent="0.25">
      <c r="A1524" s="34" t="s">
        <v>3702</v>
      </c>
      <c r="B1524" s="34" t="s">
        <v>3745</v>
      </c>
      <c r="C1524" s="34" t="s">
        <v>1025</v>
      </c>
    </row>
    <row r="1525" spans="1:3" x14ac:dyDescent="0.25">
      <c r="A1525" s="34" t="s">
        <v>3702</v>
      </c>
      <c r="B1525" s="34" t="s">
        <v>3765</v>
      </c>
      <c r="C1525" s="34" t="s">
        <v>1025</v>
      </c>
    </row>
    <row r="1526" spans="1:3" x14ac:dyDescent="0.25">
      <c r="A1526" s="34" t="s">
        <v>3702</v>
      </c>
      <c r="B1526" s="34" t="s">
        <v>3790</v>
      </c>
      <c r="C1526" s="34" t="s">
        <v>1025</v>
      </c>
    </row>
    <row r="1527" spans="1:3" x14ac:dyDescent="0.25">
      <c r="A1527" s="34" t="s">
        <v>3961</v>
      </c>
      <c r="B1527" s="34" t="s">
        <v>3962</v>
      </c>
      <c r="C1527" s="34" t="s">
        <v>1025</v>
      </c>
    </row>
    <row r="1528" spans="1:3" x14ac:dyDescent="0.25">
      <c r="A1528" s="34" t="s">
        <v>3961</v>
      </c>
      <c r="B1528" s="34" t="s">
        <v>4139</v>
      </c>
      <c r="C1528" s="34" t="s">
        <v>1025</v>
      </c>
    </row>
    <row r="1529" spans="1:3" x14ac:dyDescent="0.25">
      <c r="A1529" s="34" t="s">
        <v>3963</v>
      </c>
      <c r="B1529" s="34" t="s">
        <v>3964</v>
      </c>
      <c r="C1529" s="34" t="s">
        <v>1025</v>
      </c>
    </row>
    <row r="1530" spans="1:3" x14ac:dyDescent="0.25">
      <c r="A1530" s="34" t="s">
        <v>3963</v>
      </c>
      <c r="B1530" s="34" t="s">
        <v>4113</v>
      </c>
      <c r="C1530" s="34" t="s">
        <v>1025</v>
      </c>
    </row>
    <row r="1531" spans="1:3" x14ac:dyDescent="0.25">
      <c r="A1531" s="34" t="s">
        <v>2961</v>
      </c>
      <c r="B1531" s="34" t="s">
        <v>2962</v>
      </c>
      <c r="C1531" s="34" t="s">
        <v>1025</v>
      </c>
    </row>
    <row r="1532" spans="1:3" x14ac:dyDescent="0.25">
      <c r="A1532" s="34" t="s">
        <v>2984</v>
      </c>
      <c r="B1532" s="34" t="s">
        <v>2985</v>
      </c>
      <c r="C1532" s="34" t="s">
        <v>1025</v>
      </c>
    </row>
    <row r="1533" spans="1:3" x14ac:dyDescent="0.25">
      <c r="A1533" s="34" t="s">
        <v>2241</v>
      </c>
      <c r="B1533" s="34" t="s">
        <v>2242</v>
      </c>
      <c r="C1533" s="34" t="s">
        <v>1025</v>
      </c>
    </row>
    <row r="1534" spans="1:3" x14ac:dyDescent="0.25">
      <c r="A1534" s="34" t="s">
        <v>301</v>
      </c>
      <c r="B1534" s="34" t="s">
        <v>2249</v>
      </c>
      <c r="C1534" s="34" t="s">
        <v>1026</v>
      </c>
    </row>
    <row r="1535" spans="1:3" x14ac:dyDescent="0.25">
      <c r="A1535" s="34" t="s">
        <v>4816</v>
      </c>
      <c r="B1535" s="34" t="s">
        <v>4817</v>
      </c>
      <c r="C1535" s="34" t="s">
        <v>1025</v>
      </c>
    </row>
    <row r="1536" spans="1:3" x14ac:dyDescent="0.25">
      <c r="A1536" s="34" t="s">
        <v>897</v>
      </c>
      <c r="B1536" s="34" t="s">
        <v>2045</v>
      </c>
      <c r="C1536" s="34" t="s">
        <v>1026</v>
      </c>
    </row>
    <row r="1537" spans="1:3" x14ac:dyDescent="0.25">
      <c r="A1537" s="34" t="s">
        <v>898</v>
      </c>
      <c r="B1537" s="34" t="s">
        <v>2046</v>
      </c>
      <c r="C1537" s="34" t="s">
        <v>1025</v>
      </c>
    </row>
    <row r="1538" spans="1:3" x14ac:dyDescent="0.25">
      <c r="A1538" s="34" t="s">
        <v>1083</v>
      </c>
      <c r="B1538" s="34" t="s">
        <v>1084</v>
      </c>
      <c r="C1538" s="34" t="s">
        <v>1026</v>
      </c>
    </row>
    <row r="1539" spans="1:3" x14ac:dyDescent="0.25">
      <c r="A1539" s="34" t="s">
        <v>4755</v>
      </c>
      <c r="B1539" s="34" t="s">
        <v>4756</v>
      </c>
      <c r="C1539" s="34" t="s">
        <v>1025</v>
      </c>
    </row>
    <row r="1540" spans="1:3" x14ac:dyDescent="0.25">
      <c r="A1540" s="34" t="s">
        <v>4755</v>
      </c>
      <c r="B1540" s="34" t="s">
        <v>4757</v>
      </c>
      <c r="C1540" s="34" t="s">
        <v>1025</v>
      </c>
    </row>
    <row r="1541" spans="1:3" x14ac:dyDescent="0.25">
      <c r="A1541" s="34" t="s">
        <v>4796</v>
      </c>
      <c r="B1541" s="34" t="s">
        <v>4797</v>
      </c>
      <c r="C1541" s="34" t="s">
        <v>1025</v>
      </c>
    </row>
    <row r="1542" spans="1:3" x14ac:dyDescent="0.25">
      <c r="A1542" s="34" t="s">
        <v>4796</v>
      </c>
      <c r="B1542" s="34" t="s">
        <v>4798</v>
      </c>
      <c r="C1542" s="34" t="s">
        <v>1025</v>
      </c>
    </row>
    <row r="1543" spans="1:3" x14ac:dyDescent="0.25">
      <c r="A1543" s="34" t="s">
        <v>4386</v>
      </c>
      <c r="B1543" s="34" t="s">
        <v>4387</v>
      </c>
      <c r="C1543" s="34" t="s">
        <v>1025</v>
      </c>
    </row>
    <row r="1544" spans="1:3" x14ac:dyDescent="0.25">
      <c r="A1544" s="34" t="s">
        <v>4384</v>
      </c>
      <c r="B1544" s="34" t="s">
        <v>4385</v>
      </c>
      <c r="C1544" s="34" t="s">
        <v>1025</v>
      </c>
    </row>
    <row r="1545" spans="1:3" x14ac:dyDescent="0.25">
      <c r="A1545" s="34" t="s">
        <v>486</v>
      </c>
      <c r="B1545" s="34" t="s">
        <v>1776</v>
      </c>
      <c r="C1545" s="34" t="s">
        <v>1026</v>
      </c>
    </row>
    <row r="1546" spans="1:3" x14ac:dyDescent="0.25">
      <c r="A1546" s="34" t="s">
        <v>1570</v>
      </c>
      <c r="B1546" s="34" t="s">
        <v>1571</v>
      </c>
      <c r="C1546" s="34" t="s">
        <v>1025</v>
      </c>
    </row>
    <row r="1547" spans="1:3" x14ac:dyDescent="0.25">
      <c r="A1547" s="34" t="s">
        <v>1696</v>
      </c>
      <c r="B1547" s="34" t="s">
        <v>1697</v>
      </c>
      <c r="C1547" s="34" t="s">
        <v>1025</v>
      </c>
    </row>
    <row r="1548" spans="1:3" x14ac:dyDescent="0.25">
      <c r="A1548" s="34" t="s">
        <v>1683</v>
      </c>
      <c r="B1548" s="34" t="s">
        <v>1684</v>
      </c>
      <c r="C1548" s="34" t="s">
        <v>1025</v>
      </c>
    </row>
    <row r="1549" spans="1:3" x14ac:dyDescent="0.25">
      <c r="A1549" s="34" t="s">
        <v>1636</v>
      </c>
      <c r="B1549" s="34" t="s">
        <v>1637</v>
      </c>
      <c r="C1549" s="34" t="s">
        <v>1025</v>
      </c>
    </row>
    <row r="1550" spans="1:3" x14ac:dyDescent="0.25">
      <c r="A1550" s="34" t="s">
        <v>1634</v>
      </c>
      <c r="B1550" s="34" t="s">
        <v>1635</v>
      </c>
      <c r="C1550" s="34" t="s">
        <v>1025</v>
      </c>
    </row>
    <row r="1551" spans="1:3" x14ac:dyDescent="0.25">
      <c r="A1551" s="34" t="s">
        <v>1640</v>
      </c>
      <c r="B1551" s="34" t="s">
        <v>1641</v>
      </c>
      <c r="C1551" s="34" t="s">
        <v>1025</v>
      </c>
    </row>
    <row r="1552" spans="1:3" x14ac:dyDescent="0.25">
      <c r="A1552" s="34" t="s">
        <v>1638</v>
      </c>
      <c r="B1552" s="34" t="s">
        <v>1639</v>
      </c>
      <c r="C1552" s="34" t="s">
        <v>1025</v>
      </c>
    </row>
    <row r="1553" spans="1:3" x14ac:dyDescent="0.25">
      <c r="A1553" s="34" t="s">
        <v>3113</v>
      </c>
      <c r="B1553" s="34" t="s">
        <v>3114</v>
      </c>
      <c r="C1553" s="34" t="s">
        <v>1025</v>
      </c>
    </row>
    <row r="1554" spans="1:3" x14ac:dyDescent="0.25">
      <c r="A1554" s="34" t="s">
        <v>3672</v>
      </c>
      <c r="B1554" s="34" t="s">
        <v>3673</v>
      </c>
      <c r="C1554" s="34" t="s">
        <v>1025</v>
      </c>
    </row>
    <row r="1555" spans="1:3" x14ac:dyDescent="0.25">
      <c r="A1555" s="34" t="s">
        <v>4517</v>
      </c>
      <c r="B1555" s="34" t="s">
        <v>4518</v>
      </c>
      <c r="C1555" s="34" t="s">
        <v>1025</v>
      </c>
    </row>
    <row r="1556" spans="1:3" x14ac:dyDescent="0.25">
      <c r="A1556" s="34" t="s">
        <v>1228</v>
      </c>
      <c r="B1556" s="34" t="s">
        <v>1229</v>
      </c>
      <c r="C1556" s="34" t="s">
        <v>1025</v>
      </c>
    </row>
    <row r="1557" spans="1:3" x14ac:dyDescent="0.25">
      <c r="A1557" s="34" t="s">
        <v>579</v>
      </c>
      <c r="B1557" s="34" t="s">
        <v>3836</v>
      </c>
      <c r="C1557" s="34" t="s">
        <v>1026</v>
      </c>
    </row>
    <row r="1558" spans="1:3" x14ac:dyDescent="0.25">
      <c r="A1558" s="34" t="s">
        <v>1913</v>
      </c>
      <c r="B1558" s="34" t="s">
        <v>1914</v>
      </c>
      <c r="C1558" s="34" t="s">
        <v>1025</v>
      </c>
    </row>
    <row r="1559" spans="1:3" x14ac:dyDescent="0.25">
      <c r="A1559" s="34" t="s">
        <v>814</v>
      </c>
      <c r="B1559" s="34" t="s">
        <v>2665</v>
      </c>
      <c r="C1559" s="34" t="s">
        <v>1026</v>
      </c>
    </row>
    <row r="1560" spans="1:3" x14ac:dyDescent="0.25">
      <c r="A1560" s="34" t="s">
        <v>814</v>
      </c>
      <c r="B1560" s="34" t="s">
        <v>2190</v>
      </c>
      <c r="C1560" s="34" t="s">
        <v>1026</v>
      </c>
    </row>
    <row r="1561" spans="1:3" x14ac:dyDescent="0.25">
      <c r="A1561" s="34" t="s">
        <v>44</v>
      </c>
      <c r="B1561" s="34" t="s">
        <v>4574</v>
      </c>
      <c r="C1561" s="34" t="s">
        <v>1026</v>
      </c>
    </row>
    <row r="1562" spans="1:3" x14ac:dyDescent="0.25">
      <c r="A1562" s="34" t="s">
        <v>4764</v>
      </c>
      <c r="B1562" s="34" t="s">
        <v>4765</v>
      </c>
      <c r="C1562" s="34" t="s">
        <v>1026</v>
      </c>
    </row>
    <row r="1563" spans="1:3" x14ac:dyDescent="0.25">
      <c r="A1563" s="34" t="s">
        <v>2055</v>
      </c>
      <c r="B1563" s="34" t="s">
        <v>2056</v>
      </c>
      <c r="C1563" s="34" t="s">
        <v>1026</v>
      </c>
    </row>
    <row r="1564" spans="1:3" x14ac:dyDescent="0.25">
      <c r="A1564" s="34" t="s">
        <v>277</v>
      </c>
      <c r="B1564" s="34" t="s">
        <v>1178</v>
      </c>
      <c r="C1564" s="34" t="s">
        <v>1025</v>
      </c>
    </row>
    <row r="1565" spans="1:3" x14ac:dyDescent="0.25">
      <c r="A1565" s="34" t="s">
        <v>264</v>
      </c>
      <c r="B1565" s="34" t="s">
        <v>4778</v>
      </c>
      <c r="C1565" s="34" t="s">
        <v>1025</v>
      </c>
    </row>
    <row r="1566" spans="1:3" x14ac:dyDescent="0.25">
      <c r="A1566" s="34" t="s">
        <v>277</v>
      </c>
      <c r="B1566" s="34" t="s">
        <v>1128</v>
      </c>
      <c r="C1566" s="34" t="s">
        <v>1026</v>
      </c>
    </row>
    <row r="1567" spans="1:3" x14ac:dyDescent="0.25">
      <c r="A1567" s="34" t="s">
        <v>277</v>
      </c>
      <c r="B1567" s="34" t="s">
        <v>1946</v>
      </c>
      <c r="C1567" s="34" t="s">
        <v>1025</v>
      </c>
    </row>
    <row r="1568" spans="1:3" x14ac:dyDescent="0.25">
      <c r="A1568" s="34" t="s">
        <v>277</v>
      </c>
      <c r="B1568" s="34" t="s">
        <v>2502</v>
      </c>
      <c r="C1568" s="34" t="s">
        <v>1026</v>
      </c>
    </row>
    <row r="1569" spans="1:3" x14ac:dyDescent="0.25">
      <c r="A1569" s="34" t="s">
        <v>37</v>
      </c>
      <c r="B1569" s="34" t="s">
        <v>1260</v>
      </c>
      <c r="C1569" s="34" t="s">
        <v>1025</v>
      </c>
    </row>
    <row r="1570" spans="1:3" x14ac:dyDescent="0.25">
      <c r="A1570" s="34" t="s">
        <v>37</v>
      </c>
      <c r="B1570" s="34" t="s">
        <v>1278</v>
      </c>
      <c r="C1570" s="34" t="s">
        <v>1025</v>
      </c>
    </row>
    <row r="1571" spans="1:3" x14ac:dyDescent="0.25">
      <c r="A1571" s="34" t="s">
        <v>37</v>
      </c>
      <c r="B1571" s="34" t="s">
        <v>1307</v>
      </c>
      <c r="C1571" s="34" t="s">
        <v>1025</v>
      </c>
    </row>
    <row r="1572" spans="1:3" x14ac:dyDescent="0.25">
      <c r="A1572" s="34" t="s">
        <v>37</v>
      </c>
      <c r="B1572" s="34" t="s">
        <v>1349</v>
      </c>
      <c r="C1572" s="34" t="s">
        <v>1025</v>
      </c>
    </row>
    <row r="1573" spans="1:3" x14ac:dyDescent="0.25">
      <c r="A1573" s="34" t="s">
        <v>37</v>
      </c>
      <c r="B1573" s="34" t="s">
        <v>1363</v>
      </c>
      <c r="C1573" s="34" t="s">
        <v>1025</v>
      </c>
    </row>
    <row r="1574" spans="1:3" x14ac:dyDescent="0.25">
      <c r="A1574" s="34" t="s">
        <v>37</v>
      </c>
      <c r="B1574" s="34" t="s">
        <v>1217</v>
      </c>
      <c r="C1574" s="34" t="s">
        <v>1025</v>
      </c>
    </row>
    <row r="1575" spans="1:3" x14ac:dyDescent="0.25">
      <c r="A1575" s="34" t="s">
        <v>37</v>
      </c>
      <c r="B1575" s="34" t="s">
        <v>1163</v>
      </c>
      <c r="C1575" s="34" t="s">
        <v>1026</v>
      </c>
    </row>
    <row r="1576" spans="1:3" x14ac:dyDescent="0.25">
      <c r="A1576" s="34" t="s">
        <v>37</v>
      </c>
      <c r="B1576" s="34" t="s">
        <v>1403</v>
      </c>
      <c r="C1576" s="34" t="s">
        <v>1026</v>
      </c>
    </row>
    <row r="1577" spans="1:3" x14ac:dyDescent="0.25">
      <c r="A1577" s="34" t="s">
        <v>37</v>
      </c>
      <c r="B1577" s="34" t="s">
        <v>1435</v>
      </c>
      <c r="C1577" s="34" t="s">
        <v>1026</v>
      </c>
    </row>
    <row r="1578" spans="1:3" x14ac:dyDescent="0.25">
      <c r="A1578" s="34" t="s">
        <v>2771</v>
      </c>
      <c r="B1578" s="34" t="s">
        <v>4799</v>
      </c>
      <c r="C1578" s="34" t="s">
        <v>1026</v>
      </c>
    </row>
    <row r="1579" spans="1:3" x14ac:dyDescent="0.25">
      <c r="A1579" s="34" t="s">
        <v>3209</v>
      </c>
      <c r="B1579" s="34" t="s">
        <v>3210</v>
      </c>
      <c r="C1579" s="34" t="s">
        <v>1025</v>
      </c>
    </row>
    <row r="1580" spans="1:3" x14ac:dyDescent="0.25">
      <c r="A1580" s="34" t="s">
        <v>37</v>
      </c>
      <c r="B1580" s="34" t="s">
        <v>2372</v>
      </c>
      <c r="C1580" s="34" t="s">
        <v>1026</v>
      </c>
    </row>
    <row r="1581" spans="1:3" x14ac:dyDescent="0.25">
      <c r="A1581" s="34" t="s">
        <v>37</v>
      </c>
      <c r="B1581" s="34" t="s">
        <v>2434</v>
      </c>
      <c r="C1581" s="34" t="s">
        <v>1026</v>
      </c>
    </row>
    <row r="1582" spans="1:3" x14ac:dyDescent="0.25">
      <c r="A1582" s="34" t="s">
        <v>37</v>
      </c>
      <c r="B1582" s="34" t="s">
        <v>2453</v>
      </c>
      <c r="C1582" s="34" t="s">
        <v>1026</v>
      </c>
    </row>
    <row r="1583" spans="1:3" x14ac:dyDescent="0.25">
      <c r="A1583" s="34" t="s">
        <v>37</v>
      </c>
      <c r="B1583" s="34" t="s">
        <v>1723</v>
      </c>
      <c r="C1583" s="34" t="s">
        <v>1025</v>
      </c>
    </row>
    <row r="1584" spans="1:3" x14ac:dyDescent="0.25">
      <c r="A1584" s="34" t="s">
        <v>37</v>
      </c>
      <c r="B1584" s="34" t="s">
        <v>1861</v>
      </c>
      <c r="C1584" s="34" t="s">
        <v>1025</v>
      </c>
    </row>
    <row r="1585" spans="1:3" x14ac:dyDescent="0.25">
      <c r="A1585" s="34" t="s">
        <v>2771</v>
      </c>
      <c r="B1585" s="34" t="s">
        <v>2772</v>
      </c>
      <c r="C1585" s="34" t="s">
        <v>1025</v>
      </c>
    </row>
    <row r="1586" spans="1:3" x14ac:dyDescent="0.25">
      <c r="A1586" s="34" t="s">
        <v>2771</v>
      </c>
      <c r="B1586" s="34" t="s">
        <v>2960</v>
      </c>
      <c r="C1586" s="34" t="s">
        <v>1025</v>
      </c>
    </row>
    <row r="1587" spans="1:3" x14ac:dyDescent="0.25">
      <c r="A1587" s="34" t="s">
        <v>2771</v>
      </c>
      <c r="B1587" s="34" t="s">
        <v>3849</v>
      </c>
      <c r="C1587" s="34" t="s">
        <v>1025</v>
      </c>
    </row>
    <row r="1588" spans="1:3" x14ac:dyDescent="0.25">
      <c r="A1588" s="34" t="s">
        <v>37</v>
      </c>
      <c r="B1588" s="34" t="s">
        <v>2126</v>
      </c>
      <c r="C1588" s="34" t="s">
        <v>1025</v>
      </c>
    </row>
    <row r="1589" spans="1:3" x14ac:dyDescent="0.25">
      <c r="A1589" s="34" t="s">
        <v>37</v>
      </c>
      <c r="B1589" s="34" t="s">
        <v>2477</v>
      </c>
      <c r="C1589" s="34" t="s">
        <v>1026</v>
      </c>
    </row>
    <row r="1590" spans="1:3" x14ac:dyDescent="0.25">
      <c r="A1590" s="34" t="s">
        <v>37</v>
      </c>
      <c r="B1590" s="34" t="s">
        <v>2485</v>
      </c>
      <c r="C1590" s="34" t="s">
        <v>1026</v>
      </c>
    </row>
    <row r="1591" spans="1:3" x14ac:dyDescent="0.25">
      <c r="A1591" s="34" t="s">
        <v>635</v>
      </c>
      <c r="B1591" s="34" t="s">
        <v>1931</v>
      </c>
      <c r="C1591" s="34" t="s">
        <v>1025</v>
      </c>
    </row>
    <row r="1592" spans="1:3" x14ac:dyDescent="0.25">
      <c r="A1592" s="34" t="s">
        <v>4030</v>
      </c>
      <c r="B1592" s="34" t="s">
        <v>4031</v>
      </c>
      <c r="C1592" s="34" t="s">
        <v>1026</v>
      </c>
    </row>
    <row r="1593" spans="1:3" x14ac:dyDescent="0.25">
      <c r="A1593" s="34" t="s">
        <v>245</v>
      </c>
      <c r="B1593" s="34" t="s">
        <v>1458</v>
      </c>
      <c r="C1593" s="34" t="s">
        <v>1026</v>
      </c>
    </row>
    <row r="1594" spans="1:3" x14ac:dyDescent="0.25">
      <c r="A1594" s="34" t="s">
        <v>245</v>
      </c>
      <c r="B1594" s="34" t="s">
        <v>1479</v>
      </c>
      <c r="C1594" s="34" t="s">
        <v>1026</v>
      </c>
    </row>
    <row r="1595" spans="1:3" x14ac:dyDescent="0.25">
      <c r="A1595" s="34" t="s">
        <v>245</v>
      </c>
      <c r="B1595" s="34" t="s">
        <v>2181</v>
      </c>
      <c r="C1595" s="34" t="s">
        <v>1025</v>
      </c>
    </row>
    <row r="1596" spans="1:3" x14ac:dyDescent="0.25">
      <c r="A1596" s="34" t="s">
        <v>368</v>
      </c>
      <c r="B1596" s="34" t="s">
        <v>2379</v>
      </c>
      <c r="C1596" s="34" t="s">
        <v>1026</v>
      </c>
    </row>
    <row r="1597" spans="1:3" x14ac:dyDescent="0.25">
      <c r="A1597" s="34" t="s">
        <v>368</v>
      </c>
      <c r="B1597" s="34" t="s">
        <v>1954</v>
      </c>
      <c r="C1597" s="34" t="s">
        <v>1025</v>
      </c>
    </row>
    <row r="1598" spans="1:3" x14ac:dyDescent="0.25">
      <c r="A1598" s="34" t="s">
        <v>368</v>
      </c>
      <c r="B1598" s="34" t="s">
        <v>2762</v>
      </c>
      <c r="C1598" s="34" t="s">
        <v>1025</v>
      </c>
    </row>
    <row r="1599" spans="1:3" x14ac:dyDescent="0.25">
      <c r="A1599" s="34" t="s">
        <v>3178</v>
      </c>
      <c r="B1599" s="34" t="s">
        <v>3179</v>
      </c>
      <c r="C1599" s="34" t="s">
        <v>1026</v>
      </c>
    </row>
    <row r="1600" spans="1:3" x14ac:dyDescent="0.25">
      <c r="A1600" s="34" t="s">
        <v>3178</v>
      </c>
      <c r="B1600" s="34" t="s">
        <v>3495</v>
      </c>
      <c r="C1600" s="34" t="s">
        <v>1026</v>
      </c>
    </row>
    <row r="1601" spans="1:3" x14ac:dyDescent="0.25">
      <c r="A1601" s="34" t="s">
        <v>268</v>
      </c>
      <c r="B1601" s="34" t="s">
        <v>3211</v>
      </c>
      <c r="C1601" s="34" t="s">
        <v>1026</v>
      </c>
    </row>
    <row r="1602" spans="1:3" x14ac:dyDescent="0.25">
      <c r="A1602" s="34" t="s">
        <v>2787</v>
      </c>
      <c r="B1602" s="34" t="s">
        <v>2788</v>
      </c>
      <c r="C1602" s="34" t="s">
        <v>1026</v>
      </c>
    </row>
    <row r="1603" spans="1:3" x14ac:dyDescent="0.25">
      <c r="A1603" s="34" t="s">
        <v>4899</v>
      </c>
      <c r="B1603" s="34" t="s">
        <v>4900</v>
      </c>
      <c r="C1603" s="34" t="s">
        <v>1026</v>
      </c>
    </row>
    <row r="1604" spans="1:3" x14ac:dyDescent="0.25">
      <c r="A1604" s="34" t="s">
        <v>370</v>
      </c>
      <c r="B1604" s="34" t="s">
        <v>2380</v>
      </c>
      <c r="C1604" s="34" t="s">
        <v>1026</v>
      </c>
    </row>
    <row r="1605" spans="1:3" x14ac:dyDescent="0.25">
      <c r="A1605" s="34" t="s">
        <v>2748</v>
      </c>
      <c r="B1605" s="34" t="s">
        <v>2749</v>
      </c>
      <c r="C1605" s="34" t="s">
        <v>1025</v>
      </c>
    </row>
    <row r="1606" spans="1:3" x14ac:dyDescent="0.25">
      <c r="A1606" s="34" t="s">
        <v>2750</v>
      </c>
      <c r="B1606" s="34" t="s">
        <v>2751</v>
      </c>
      <c r="C1606" s="34" t="s">
        <v>1025</v>
      </c>
    </row>
    <row r="1607" spans="1:3" x14ac:dyDescent="0.25">
      <c r="A1607" s="34" t="s">
        <v>2752</v>
      </c>
      <c r="B1607" s="34" t="s">
        <v>2753</v>
      </c>
      <c r="C1607" s="34" t="s">
        <v>1025</v>
      </c>
    </row>
    <row r="1608" spans="1:3" x14ac:dyDescent="0.25">
      <c r="A1608" s="34" t="s">
        <v>2586</v>
      </c>
      <c r="B1608" s="34" t="s">
        <v>2587</v>
      </c>
      <c r="C1608" s="34" t="s">
        <v>1025</v>
      </c>
    </row>
    <row r="1609" spans="1:3" x14ac:dyDescent="0.25">
      <c r="A1609" s="34" t="s">
        <v>2178</v>
      </c>
      <c r="B1609" s="34" t="s">
        <v>2179</v>
      </c>
      <c r="C1609" s="34" t="s">
        <v>1025</v>
      </c>
    </row>
    <row r="1610" spans="1:3" x14ac:dyDescent="0.25">
      <c r="A1610" s="34" t="s">
        <v>1608</v>
      </c>
      <c r="B1610" s="34" t="s">
        <v>1609</v>
      </c>
      <c r="C1610" s="34" t="s">
        <v>1025</v>
      </c>
    </row>
    <row r="1611" spans="1:3" x14ac:dyDescent="0.25">
      <c r="A1611" s="34" t="s">
        <v>2998</v>
      </c>
      <c r="B1611" s="34" t="s">
        <v>2999</v>
      </c>
      <c r="C1611" s="34" t="s">
        <v>1025</v>
      </c>
    </row>
    <row r="1612" spans="1:3" x14ac:dyDescent="0.25">
      <c r="A1612" s="34" t="s">
        <v>1819</v>
      </c>
      <c r="B1612" s="34" t="s">
        <v>1820</v>
      </c>
      <c r="C1612" s="34" t="s">
        <v>1025</v>
      </c>
    </row>
    <row r="1613" spans="1:3" x14ac:dyDescent="0.25">
      <c r="A1613" s="34" t="s">
        <v>593</v>
      </c>
      <c r="B1613" s="34" t="s">
        <v>1879</v>
      </c>
      <c r="C1613" s="34" t="s">
        <v>1026</v>
      </c>
    </row>
    <row r="1614" spans="1:3" x14ac:dyDescent="0.25">
      <c r="A1614" s="34" t="s">
        <v>1671</v>
      </c>
      <c r="B1614" s="34" t="s">
        <v>1672</v>
      </c>
      <c r="C1614" s="34" t="s">
        <v>1025</v>
      </c>
    </row>
    <row r="1615" spans="1:3" x14ac:dyDescent="0.25">
      <c r="A1615" s="34" t="s">
        <v>1846</v>
      </c>
      <c r="B1615" s="34" t="s">
        <v>1847</v>
      </c>
      <c r="C1615" s="34" t="s">
        <v>1025</v>
      </c>
    </row>
    <row r="1616" spans="1:3" x14ac:dyDescent="0.25">
      <c r="A1616" s="34" t="s">
        <v>4880</v>
      </c>
      <c r="B1616" s="34" t="s">
        <v>4881</v>
      </c>
      <c r="C1616" s="34" t="s">
        <v>1026</v>
      </c>
    </row>
    <row r="1617" spans="1:3" x14ac:dyDescent="0.25">
      <c r="A1617" s="34" t="s">
        <v>1523</v>
      </c>
      <c r="B1617" s="34" t="s">
        <v>1524</v>
      </c>
      <c r="C1617" s="34" t="s">
        <v>1025</v>
      </c>
    </row>
    <row r="1618" spans="1:3" x14ac:dyDescent="0.25">
      <c r="A1618" s="34" t="s">
        <v>1584</v>
      </c>
      <c r="B1618" s="34" t="s">
        <v>1585</v>
      </c>
      <c r="C1618" s="34" t="s">
        <v>1025</v>
      </c>
    </row>
    <row r="1619" spans="1:3" x14ac:dyDescent="0.25">
      <c r="A1619" s="34" t="s">
        <v>1669</v>
      </c>
      <c r="B1619" s="34" t="s">
        <v>1670</v>
      </c>
      <c r="C1619" s="34" t="s">
        <v>1025</v>
      </c>
    </row>
    <row r="1620" spans="1:3" x14ac:dyDescent="0.25">
      <c r="A1620" s="34" t="s">
        <v>1566</v>
      </c>
      <c r="B1620" s="34" t="s">
        <v>1567</v>
      </c>
      <c r="C1620" s="34" t="s">
        <v>1025</v>
      </c>
    </row>
    <row r="1621" spans="1:3" x14ac:dyDescent="0.25">
      <c r="A1621" s="34" t="s">
        <v>4319</v>
      </c>
      <c r="B1621" s="34" t="s">
        <v>4320</v>
      </c>
      <c r="C1621" s="34" t="s">
        <v>1025</v>
      </c>
    </row>
    <row r="1622" spans="1:3" x14ac:dyDescent="0.25">
      <c r="A1622" s="34" t="s">
        <v>3523</v>
      </c>
      <c r="B1622" s="34" t="s">
        <v>3524</v>
      </c>
      <c r="C1622" s="34" t="s">
        <v>1025</v>
      </c>
    </row>
    <row r="1623" spans="1:3" x14ac:dyDescent="0.25">
      <c r="A1623" s="34" t="s">
        <v>3630</v>
      </c>
      <c r="B1623" s="34" t="s">
        <v>4306</v>
      </c>
      <c r="C1623" s="34" t="s">
        <v>1025</v>
      </c>
    </row>
    <row r="1624" spans="1:3" x14ac:dyDescent="0.25">
      <c r="A1624" s="34" t="s">
        <v>3630</v>
      </c>
      <c r="B1624" s="34" t="s">
        <v>3631</v>
      </c>
      <c r="C1624" s="34" t="s">
        <v>1025</v>
      </c>
    </row>
    <row r="1625" spans="1:3" x14ac:dyDescent="0.25">
      <c r="A1625" s="34" t="s">
        <v>3633</v>
      </c>
      <c r="B1625" s="34" t="s">
        <v>3634</v>
      </c>
      <c r="C1625" s="34" t="s">
        <v>1025</v>
      </c>
    </row>
    <row r="1626" spans="1:3" x14ac:dyDescent="0.25">
      <c r="A1626" s="34" t="s">
        <v>4562</v>
      </c>
      <c r="B1626" s="34" t="s">
        <v>4563</v>
      </c>
      <c r="C1626" s="34" t="s">
        <v>1025</v>
      </c>
    </row>
    <row r="1627" spans="1:3" x14ac:dyDescent="0.25">
      <c r="A1627" s="34" t="s">
        <v>535</v>
      </c>
      <c r="B1627" s="34" t="s">
        <v>4685</v>
      </c>
      <c r="C1627" s="34" t="s">
        <v>1025</v>
      </c>
    </row>
    <row r="1628" spans="1:3" x14ac:dyDescent="0.25">
      <c r="A1628" s="34" t="s">
        <v>555</v>
      </c>
      <c r="B1628" s="34" t="s">
        <v>4716</v>
      </c>
      <c r="C1628" s="34" t="s">
        <v>1025</v>
      </c>
    </row>
    <row r="1629" spans="1:3" x14ac:dyDescent="0.25">
      <c r="A1629" s="34" t="s">
        <v>950</v>
      </c>
      <c r="B1629" s="34" t="s">
        <v>4963</v>
      </c>
      <c r="C1629" s="34" t="s">
        <v>1026</v>
      </c>
    </row>
    <row r="1630" spans="1:3" x14ac:dyDescent="0.25">
      <c r="A1630" s="34" t="s">
        <v>5005</v>
      </c>
      <c r="B1630" s="34" t="s">
        <v>5006</v>
      </c>
      <c r="C1630" s="34" t="s">
        <v>1025</v>
      </c>
    </row>
    <row r="1631" spans="1:3" x14ac:dyDescent="0.25">
      <c r="A1631" s="34" t="s">
        <v>5045</v>
      </c>
      <c r="B1631" s="34" t="s">
        <v>5046</v>
      </c>
      <c r="C1631" s="34" t="s">
        <v>1025</v>
      </c>
    </row>
    <row r="1632" spans="1:3" x14ac:dyDescent="0.25">
      <c r="A1632" s="34" t="s">
        <v>125</v>
      </c>
      <c r="B1632" s="34" t="s">
        <v>4460</v>
      </c>
      <c r="C1632" s="34" t="s">
        <v>1026</v>
      </c>
    </row>
    <row r="1633" spans="1:3" x14ac:dyDescent="0.25">
      <c r="A1633" s="34" t="s">
        <v>1705</v>
      </c>
      <c r="B1633" s="34" t="s">
        <v>1706</v>
      </c>
      <c r="C1633" s="34" t="s">
        <v>1025</v>
      </c>
    </row>
    <row r="1634" spans="1:3" x14ac:dyDescent="0.25">
      <c r="A1634" s="34" t="s">
        <v>3854</v>
      </c>
      <c r="B1634" s="34" t="s">
        <v>3855</v>
      </c>
      <c r="C1634" s="34" t="s">
        <v>1025</v>
      </c>
    </row>
    <row r="1635" spans="1:3" x14ac:dyDescent="0.25">
      <c r="A1635" s="34" t="s">
        <v>3258</v>
      </c>
      <c r="B1635" s="34" t="s">
        <v>3259</v>
      </c>
      <c r="C1635" s="34" t="s">
        <v>1025</v>
      </c>
    </row>
    <row r="1636" spans="1:3" x14ac:dyDescent="0.25">
      <c r="A1636" s="34" t="s">
        <v>3260</v>
      </c>
      <c r="B1636" s="34" t="s">
        <v>3261</v>
      </c>
      <c r="C1636" s="34" t="s">
        <v>1025</v>
      </c>
    </row>
    <row r="1637" spans="1:3" x14ac:dyDescent="0.25">
      <c r="A1637" s="34" t="s">
        <v>3076</v>
      </c>
      <c r="B1637" s="34" t="s">
        <v>3077</v>
      </c>
      <c r="C1637" s="34" t="s">
        <v>1025</v>
      </c>
    </row>
    <row r="1638" spans="1:3" x14ac:dyDescent="0.25">
      <c r="A1638" s="34" t="s">
        <v>3076</v>
      </c>
      <c r="B1638" s="34" t="s">
        <v>3519</v>
      </c>
      <c r="C1638" s="34" t="s">
        <v>1025</v>
      </c>
    </row>
    <row r="1639" spans="1:3" x14ac:dyDescent="0.25">
      <c r="A1639" s="34" t="s">
        <v>3567</v>
      </c>
      <c r="B1639" s="34" t="s">
        <v>3568</v>
      </c>
      <c r="C1639" s="34" t="s">
        <v>1025</v>
      </c>
    </row>
    <row r="1640" spans="1:3" x14ac:dyDescent="0.25">
      <c r="A1640" s="34" t="s">
        <v>355</v>
      </c>
      <c r="B1640" s="34" t="s">
        <v>2375</v>
      </c>
      <c r="C1640" s="34" t="s">
        <v>1026</v>
      </c>
    </row>
    <row r="1641" spans="1:3" x14ac:dyDescent="0.25">
      <c r="A1641" s="34" t="s">
        <v>212</v>
      </c>
      <c r="B1641" s="34" t="s">
        <v>1397</v>
      </c>
      <c r="C1641" s="34" t="s">
        <v>1026</v>
      </c>
    </row>
    <row r="1642" spans="1:3" x14ac:dyDescent="0.25">
      <c r="A1642" s="34" t="s">
        <v>302</v>
      </c>
      <c r="B1642" s="34" t="s">
        <v>2250</v>
      </c>
      <c r="C1642" s="34" t="s">
        <v>1026</v>
      </c>
    </row>
    <row r="1643" spans="1:3" x14ac:dyDescent="0.25">
      <c r="A1643" s="34" t="s">
        <v>3656</v>
      </c>
      <c r="B1643" s="34" t="s">
        <v>3657</v>
      </c>
      <c r="C1643" s="34" t="s">
        <v>1026</v>
      </c>
    </row>
    <row r="1644" spans="1:3" x14ac:dyDescent="0.25">
      <c r="A1644" s="34" t="s">
        <v>921</v>
      </c>
      <c r="B1644" s="34" t="s">
        <v>3569</v>
      </c>
      <c r="C1644" s="34" t="s">
        <v>1026</v>
      </c>
    </row>
    <row r="1645" spans="1:3" x14ac:dyDescent="0.25">
      <c r="A1645" s="34" t="s">
        <v>514</v>
      </c>
      <c r="B1645" s="34" t="s">
        <v>1849</v>
      </c>
      <c r="C1645" s="34" t="s">
        <v>1026</v>
      </c>
    </row>
    <row r="1646" spans="1:3" x14ac:dyDescent="0.25">
      <c r="A1646" s="34" t="s">
        <v>4885</v>
      </c>
      <c r="B1646" s="34" t="s">
        <v>4886</v>
      </c>
      <c r="C1646" s="34" t="s">
        <v>1026</v>
      </c>
    </row>
    <row r="1647" spans="1:3" x14ac:dyDescent="0.25">
      <c r="A1647" s="34" t="s">
        <v>482</v>
      </c>
      <c r="B1647" s="34" t="s">
        <v>1755</v>
      </c>
      <c r="C1647" s="34" t="s">
        <v>1026</v>
      </c>
    </row>
    <row r="1648" spans="1:3" x14ac:dyDescent="0.25">
      <c r="A1648" s="34" t="s">
        <v>598</v>
      </c>
      <c r="B1648" s="34" t="s">
        <v>3614</v>
      </c>
      <c r="C1648" s="34" t="s">
        <v>1025</v>
      </c>
    </row>
    <row r="1649" spans="1:3" x14ac:dyDescent="0.25">
      <c r="A1649" s="34" t="s">
        <v>1944</v>
      </c>
      <c r="B1649" s="34" t="s">
        <v>1945</v>
      </c>
      <c r="C1649" s="34" t="s">
        <v>1026</v>
      </c>
    </row>
    <row r="1650" spans="1:3" x14ac:dyDescent="0.25">
      <c r="A1650" s="34" t="s">
        <v>1829</v>
      </c>
      <c r="B1650" s="34" t="s">
        <v>1830</v>
      </c>
      <c r="C1650" s="34" t="s">
        <v>1025</v>
      </c>
    </row>
    <row r="1651" spans="1:3" x14ac:dyDescent="0.25">
      <c r="A1651" s="34" t="s">
        <v>807</v>
      </c>
      <c r="B1651" s="34" t="s">
        <v>2183</v>
      </c>
      <c r="C1651" s="34" t="s">
        <v>1026</v>
      </c>
    </row>
    <row r="1652" spans="1:3" x14ac:dyDescent="0.25">
      <c r="A1652" s="34" t="s">
        <v>500</v>
      </c>
      <c r="B1652" s="34" t="s">
        <v>3494</v>
      </c>
      <c r="C1652" s="34" t="s">
        <v>1026</v>
      </c>
    </row>
    <row r="1653" spans="1:3" x14ac:dyDescent="0.25">
      <c r="A1653" s="34" t="s">
        <v>492</v>
      </c>
      <c r="B1653" s="34" t="s">
        <v>1786</v>
      </c>
      <c r="C1653" s="34" t="s">
        <v>1026</v>
      </c>
    </row>
    <row r="1654" spans="1:3" x14ac:dyDescent="0.25">
      <c r="A1654" s="34" t="s">
        <v>3587</v>
      </c>
      <c r="B1654" s="34" t="s">
        <v>3588</v>
      </c>
      <c r="C1654" s="34" t="s">
        <v>1025</v>
      </c>
    </row>
    <row r="1655" spans="1:3" x14ac:dyDescent="0.25">
      <c r="A1655" s="34" t="s">
        <v>942</v>
      </c>
      <c r="B1655" s="34" t="s">
        <v>4864</v>
      </c>
      <c r="C1655" s="34" t="s">
        <v>1026</v>
      </c>
    </row>
    <row r="1656" spans="1:3" x14ac:dyDescent="0.25">
      <c r="A1656" s="34" t="s">
        <v>2168</v>
      </c>
      <c r="B1656" s="34" t="s">
        <v>2169</v>
      </c>
      <c r="C1656" s="34" t="s">
        <v>1025</v>
      </c>
    </row>
    <row r="1657" spans="1:3" x14ac:dyDescent="0.25">
      <c r="A1657" s="34" t="s">
        <v>481</v>
      </c>
      <c r="B1657" s="34" t="s">
        <v>4343</v>
      </c>
      <c r="C1657" s="34" t="s">
        <v>1025</v>
      </c>
    </row>
    <row r="1658" spans="1:3" x14ac:dyDescent="0.25">
      <c r="A1658" s="34" t="s">
        <v>480</v>
      </c>
      <c r="B1658" s="34" t="s">
        <v>4342</v>
      </c>
      <c r="C1658" s="34" t="s">
        <v>1025</v>
      </c>
    </row>
    <row r="1659" spans="1:3" x14ac:dyDescent="0.25">
      <c r="A1659" s="34" t="s">
        <v>1628</v>
      </c>
      <c r="B1659" s="34" t="s">
        <v>1629</v>
      </c>
      <c r="C1659" s="34" t="s">
        <v>1025</v>
      </c>
    </row>
    <row r="1660" spans="1:3" x14ac:dyDescent="0.25">
      <c r="A1660" s="34" t="s">
        <v>1034</v>
      </c>
      <c r="B1660" s="34" t="s">
        <v>1035</v>
      </c>
      <c r="C1660" s="34" t="s">
        <v>1026</v>
      </c>
    </row>
    <row r="1661" spans="1:3" x14ac:dyDescent="0.25">
      <c r="A1661" s="34" t="s">
        <v>813</v>
      </c>
      <c r="B1661" s="34" t="s">
        <v>2189</v>
      </c>
      <c r="C1661" s="34" t="s">
        <v>1026</v>
      </c>
    </row>
    <row r="1662" spans="1:3" x14ac:dyDescent="0.25">
      <c r="A1662" s="34" t="s">
        <v>1562</v>
      </c>
      <c r="B1662" s="34" t="s">
        <v>1563</v>
      </c>
      <c r="C1662" s="34" t="s">
        <v>1025</v>
      </c>
    </row>
    <row r="1663" spans="1:3" x14ac:dyDescent="0.25">
      <c r="A1663" s="34" t="s">
        <v>1642</v>
      </c>
      <c r="B1663" s="34" t="s">
        <v>1643</v>
      </c>
      <c r="C1663" s="34" t="s">
        <v>1025</v>
      </c>
    </row>
    <row r="1664" spans="1:3" x14ac:dyDescent="0.25">
      <c r="A1664" s="34" t="s">
        <v>1586</v>
      </c>
      <c r="B1664" s="34" t="s">
        <v>1587</v>
      </c>
      <c r="C1664" s="34" t="s">
        <v>1025</v>
      </c>
    </row>
    <row r="1665" spans="1:3" x14ac:dyDescent="0.25">
      <c r="A1665" s="34" t="s">
        <v>1560</v>
      </c>
      <c r="B1665" s="34" t="s">
        <v>1561</v>
      </c>
      <c r="C1665" s="34" t="s">
        <v>1025</v>
      </c>
    </row>
    <row r="1666" spans="1:3" x14ac:dyDescent="0.25">
      <c r="A1666" s="34" t="s">
        <v>628</v>
      </c>
      <c r="B1666" s="34" t="s">
        <v>1916</v>
      </c>
      <c r="C1666" s="34" t="s">
        <v>1026</v>
      </c>
    </row>
    <row r="1667" spans="1:3" x14ac:dyDescent="0.25">
      <c r="A1667" s="34" t="s">
        <v>289</v>
      </c>
      <c r="B1667" s="34" t="s">
        <v>4866</v>
      </c>
      <c r="C1667" s="34" t="s">
        <v>1026</v>
      </c>
    </row>
    <row r="1668" spans="1:3" x14ac:dyDescent="0.25">
      <c r="A1668" s="34" t="s">
        <v>794</v>
      </c>
      <c r="B1668" s="34" t="s">
        <v>4586</v>
      </c>
      <c r="C1668" s="34" t="s">
        <v>1026</v>
      </c>
    </row>
    <row r="1669" spans="1:3" x14ac:dyDescent="0.25">
      <c r="A1669" s="34" t="s">
        <v>373</v>
      </c>
      <c r="B1669" s="34" t="s">
        <v>3275</v>
      </c>
      <c r="C1669" s="34" t="s">
        <v>1026</v>
      </c>
    </row>
    <row r="1670" spans="1:3" x14ac:dyDescent="0.25">
      <c r="A1670" s="34" t="s">
        <v>4905</v>
      </c>
      <c r="B1670" s="34" t="s">
        <v>4906</v>
      </c>
      <c r="C1670" s="34" t="s">
        <v>1026</v>
      </c>
    </row>
    <row r="1671" spans="1:3" x14ac:dyDescent="0.25">
      <c r="A1671" s="34" t="s">
        <v>784</v>
      </c>
      <c r="B1671" s="34" t="s">
        <v>4315</v>
      </c>
      <c r="C1671" s="34" t="s">
        <v>1026</v>
      </c>
    </row>
    <row r="1672" spans="1:3" x14ac:dyDescent="0.25">
      <c r="A1672" s="34" t="s">
        <v>15</v>
      </c>
      <c r="B1672" s="34" t="s">
        <v>4784</v>
      </c>
      <c r="C1672" s="34" t="s">
        <v>1026</v>
      </c>
    </row>
    <row r="1673" spans="1:3" x14ac:dyDescent="0.25">
      <c r="A1673" s="34" t="s">
        <v>860</v>
      </c>
      <c r="B1673" s="34" t="s">
        <v>3087</v>
      </c>
      <c r="C1673" s="34" t="s">
        <v>1026</v>
      </c>
    </row>
    <row r="1674" spans="1:3" x14ac:dyDescent="0.25">
      <c r="A1674" s="34" t="s">
        <v>372</v>
      </c>
      <c r="B1674" s="34" t="s">
        <v>3274</v>
      </c>
      <c r="C1674" s="34" t="s">
        <v>1026</v>
      </c>
    </row>
    <row r="1675" spans="1:3" x14ac:dyDescent="0.25">
      <c r="A1675" s="34" t="s">
        <v>4903</v>
      </c>
      <c r="B1675" s="34" t="s">
        <v>4904</v>
      </c>
      <c r="C1675" s="34" t="s">
        <v>1026</v>
      </c>
    </row>
    <row r="1676" spans="1:3" x14ac:dyDescent="0.25">
      <c r="A1676" s="34" t="s">
        <v>4519</v>
      </c>
      <c r="B1676" s="34" t="s">
        <v>4520</v>
      </c>
      <c r="C1676" s="34" t="s">
        <v>1025</v>
      </c>
    </row>
    <row r="1677" spans="1:3" x14ac:dyDescent="0.25">
      <c r="A1677" s="34" t="s">
        <v>174</v>
      </c>
      <c r="B1677" s="34" t="s">
        <v>1193</v>
      </c>
      <c r="C1677" s="34" t="s">
        <v>1026</v>
      </c>
    </row>
    <row r="1678" spans="1:3" x14ac:dyDescent="0.25">
      <c r="A1678" s="34" t="s">
        <v>175</v>
      </c>
      <c r="B1678" s="34" t="s">
        <v>1194</v>
      </c>
      <c r="C1678" s="34" t="s">
        <v>1026</v>
      </c>
    </row>
    <row r="1679" spans="1:3" x14ac:dyDescent="0.25">
      <c r="A1679" s="34" t="s">
        <v>173</v>
      </c>
      <c r="B1679" s="34" t="s">
        <v>1192</v>
      </c>
      <c r="C1679" s="34" t="s">
        <v>1026</v>
      </c>
    </row>
    <row r="1680" spans="1:3" x14ac:dyDescent="0.25">
      <c r="A1680" s="34" t="s">
        <v>172</v>
      </c>
      <c r="B1680" s="34" t="s">
        <v>1191</v>
      </c>
      <c r="C1680" s="34" t="s">
        <v>1026</v>
      </c>
    </row>
    <row r="1681" spans="1:3" x14ac:dyDescent="0.25">
      <c r="A1681" s="34" t="s">
        <v>637</v>
      </c>
      <c r="B1681" s="34" t="s">
        <v>3906</v>
      </c>
      <c r="C1681" s="34" t="s">
        <v>1026</v>
      </c>
    </row>
    <row r="1682" spans="1:3" x14ac:dyDescent="0.25">
      <c r="A1682" s="34" t="s">
        <v>806</v>
      </c>
      <c r="B1682" s="34" t="s">
        <v>2182</v>
      </c>
      <c r="C1682" s="34" t="s">
        <v>1026</v>
      </c>
    </row>
    <row r="1683" spans="1:3" x14ac:dyDescent="0.25">
      <c r="A1683" s="34" t="s">
        <v>869</v>
      </c>
      <c r="B1683" s="34" t="s">
        <v>4766</v>
      </c>
      <c r="C1683" s="34" t="s">
        <v>1026</v>
      </c>
    </row>
    <row r="1684" spans="1:3" x14ac:dyDescent="0.25">
      <c r="A1684" s="34" t="s">
        <v>829</v>
      </c>
      <c r="B1684" s="34" t="s">
        <v>1979</v>
      </c>
      <c r="C1684" s="34" t="s">
        <v>1026</v>
      </c>
    </row>
    <row r="1685" spans="1:3" x14ac:dyDescent="0.25">
      <c r="A1685" s="34" t="s">
        <v>253</v>
      </c>
      <c r="B1685" s="34" t="s">
        <v>4618</v>
      </c>
      <c r="C1685" s="34" t="s">
        <v>1026</v>
      </c>
    </row>
    <row r="1686" spans="1:3" x14ac:dyDescent="0.25">
      <c r="A1686" s="34" t="s">
        <v>789</v>
      </c>
      <c r="B1686" s="34" t="s">
        <v>4314</v>
      </c>
      <c r="C1686" s="34" t="s">
        <v>1026</v>
      </c>
    </row>
    <row r="1687" spans="1:3" x14ac:dyDescent="0.25">
      <c r="A1687" s="34" t="s">
        <v>3249</v>
      </c>
      <c r="B1687" s="34" t="s">
        <v>3250</v>
      </c>
      <c r="C1687" s="34" t="s">
        <v>1025</v>
      </c>
    </row>
    <row r="1688" spans="1:3" x14ac:dyDescent="0.25">
      <c r="A1688" s="34" t="s">
        <v>4527</v>
      </c>
      <c r="B1688" s="34" t="s">
        <v>4528</v>
      </c>
      <c r="C1688" s="34" t="s">
        <v>1025</v>
      </c>
    </row>
    <row r="1689" spans="1:3" x14ac:dyDescent="0.25">
      <c r="A1689" s="34" t="s">
        <v>756</v>
      </c>
      <c r="B1689" s="34" t="s">
        <v>2533</v>
      </c>
      <c r="C1689" s="34" t="s">
        <v>1026</v>
      </c>
    </row>
    <row r="1690" spans="1:3" x14ac:dyDescent="0.25">
      <c r="A1690" s="34" t="s">
        <v>977</v>
      </c>
      <c r="B1690" s="34" t="s">
        <v>2557</v>
      </c>
      <c r="C1690" s="34" t="s">
        <v>1026</v>
      </c>
    </row>
    <row r="1691" spans="1:3" x14ac:dyDescent="0.25">
      <c r="A1691" s="34" t="s">
        <v>265</v>
      </c>
      <c r="B1691" s="34" t="s">
        <v>1484</v>
      </c>
      <c r="C1691" s="34" t="s">
        <v>1026</v>
      </c>
    </row>
    <row r="1692" spans="1:3" x14ac:dyDescent="0.25">
      <c r="A1692" s="34" t="s">
        <v>265</v>
      </c>
      <c r="B1692" s="34" t="s">
        <v>4032</v>
      </c>
      <c r="C1692" s="34" t="s">
        <v>1026</v>
      </c>
    </row>
    <row r="1693" spans="1:3" x14ac:dyDescent="0.25">
      <c r="A1693" s="34" t="s">
        <v>4984</v>
      </c>
      <c r="B1693" s="34" t="s">
        <v>4985</v>
      </c>
      <c r="C1693" s="34" t="s">
        <v>1026</v>
      </c>
    </row>
    <row r="1694" spans="1:3" x14ac:dyDescent="0.25">
      <c r="A1694" s="34" t="s">
        <v>291</v>
      </c>
      <c r="B1694" s="34" t="s">
        <v>4867</v>
      </c>
      <c r="C1694" s="34" t="s">
        <v>1026</v>
      </c>
    </row>
    <row r="1695" spans="1:3" x14ac:dyDescent="0.25">
      <c r="A1695" s="34" t="s">
        <v>4525</v>
      </c>
      <c r="B1695" s="34" t="s">
        <v>4526</v>
      </c>
      <c r="C1695" s="34" t="s">
        <v>1025</v>
      </c>
    </row>
    <row r="1696" spans="1:3" x14ac:dyDescent="0.25">
      <c r="A1696" s="34" t="s">
        <v>854</v>
      </c>
      <c r="B1696" s="34" t="s">
        <v>2022</v>
      </c>
      <c r="C1696" s="34" t="s">
        <v>1026</v>
      </c>
    </row>
    <row r="1697" spans="1:3" x14ac:dyDescent="0.25">
      <c r="A1697" s="34" t="s">
        <v>3293</v>
      </c>
      <c r="B1697" s="34" t="s">
        <v>3294</v>
      </c>
      <c r="C1697" s="34" t="s">
        <v>1025</v>
      </c>
    </row>
    <row r="1698" spans="1:3" x14ac:dyDescent="0.25">
      <c r="A1698" s="34" t="s">
        <v>2213</v>
      </c>
      <c r="B1698" s="34" t="s">
        <v>2214</v>
      </c>
      <c r="C1698" s="34" t="s">
        <v>1025</v>
      </c>
    </row>
    <row r="1699" spans="1:3" x14ac:dyDescent="0.25">
      <c r="A1699" s="34" t="s">
        <v>309</v>
      </c>
      <c r="B1699" s="34" t="s">
        <v>2260</v>
      </c>
      <c r="C1699" s="34" t="s">
        <v>1026</v>
      </c>
    </row>
    <row r="1700" spans="1:3" x14ac:dyDescent="0.25">
      <c r="A1700" s="34" t="s">
        <v>3045</v>
      </c>
      <c r="B1700" s="34" t="s">
        <v>3046</v>
      </c>
      <c r="C1700" s="34" t="s">
        <v>1025</v>
      </c>
    </row>
    <row r="1701" spans="1:3" x14ac:dyDescent="0.25">
      <c r="A1701" s="34" t="s">
        <v>516</v>
      </c>
      <c r="B1701" s="34" t="s">
        <v>1859</v>
      </c>
      <c r="C1701" s="34" t="s">
        <v>1026</v>
      </c>
    </row>
    <row r="1702" spans="1:3" x14ac:dyDescent="0.25">
      <c r="A1702" s="34" t="s">
        <v>650</v>
      </c>
      <c r="B1702" s="34" t="s">
        <v>3886</v>
      </c>
      <c r="C1702" s="34" t="s">
        <v>1025</v>
      </c>
    </row>
    <row r="1703" spans="1:3" x14ac:dyDescent="0.25">
      <c r="A1703" s="34" t="s">
        <v>4360</v>
      </c>
      <c r="B1703" s="34" t="s">
        <v>4361</v>
      </c>
      <c r="C1703" s="34" t="s">
        <v>1025</v>
      </c>
    </row>
    <row r="1704" spans="1:3" x14ac:dyDescent="0.25">
      <c r="A1704" s="34" t="s">
        <v>2482</v>
      </c>
      <c r="B1704" s="34" t="s">
        <v>2483</v>
      </c>
      <c r="C1704" s="34" t="s">
        <v>1025</v>
      </c>
    </row>
    <row r="1705" spans="1:3" x14ac:dyDescent="0.25">
      <c r="A1705" s="34" t="s">
        <v>2005</v>
      </c>
      <c r="B1705" s="34" t="s">
        <v>2006</v>
      </c>
      <c r="C1705" s="34" t="s">
        <v>1025</v>
      </c>
    </row>
    <row r="1706" spans="1:3" x14ac:dyDescent="0.25">
      <c r="A1706" s="34" t="s">
        <v>3871</v>
      </c>
      <c r="B1706" s="34" t="s">
        <v>3872</v>
      </c>
      <c r="C1706" s="34" t="s">
        <v>1025</v>
      </c>
    </row>
    <row r="1707" spans="1:3" x14ac:dyDescent="0.25">
      <c r="A1707" s="34" t="s">
        <v>294</v>
      </c>
      <c r="B1707" s="34" t="s">
        <v>4879</v>
      </c>
      <c r="C1707" s="34" t="s">
        <v>1026</v>
      </c>
    </row>
    <row r="1708" spans="1:3" x14ac:dyDescent="0.25">
      <c r="A1708" s="34" t="s">
        <v>1333</v>
      </c>
      <c r="B1708" s="34" t="s">
        <v>1334</v>
      </c>
      <c r="C1708" s="34" t="s">
        <v>1026</v>
      </c>
    </row>
    <row r="1709" spans="1:3" x14ac:dyDescent="0.25">
      <c r="A1709" s="34" t="s">
        <v>1525</v>
      </c>
      <c r="B1709" s="34" t="s">
        <v>1526</v>
      </c>
      <c r="C1709" s="34" t="s">
        <v>1025</v>
      </c>
    </row>
    <row r="1710" spans="1:3" x14ac:dyDescent="0.25">
      <c r="A1710" s="34" t="s">
        <v>596</v>
      </c>
      <c r="B1710" s="34" t="s">
        <v>1619</v>
      </c>
      <c r="C1710" s="34" t="s">
        <v>1025</v>
      </c>
    </row>
    <row r="1711" spans="1:3" x14ac:dyDescent="0.25">
      <c r="A1711" s="34" t="s">
        <v>596</v>
      </c>
      <c r="B1711" s="34" t="s">
        <v>2831</v>
      </c>
      <c r="C1711" s="34" t="s">
        <v>1026</v>
      </c>
    </row>
    <row r="1712" spans="1:3" x14ac:dyDescent="0.25">
      <c r="A1712" s="34" t="s">
        <v>4356</v>
      </c>
      <c r="B1712" s="34" t="s">
        <v>4357</v>
      </c>
      <c r="C1712" s="34" t="s">
        <v>1025</v>
      </c>
    </row>
    <row r="1713" spans="1:3" x14ac:dyDescent="0.25">
      <c r="A1713" s="34" t="s">
        <v>843</v>
      </c>
      <c r="B1713" s="34" t="s">
        <v>2002</v>
      </c>
      <c r="C1713" s="34" t="s">
        <v>1026</v>
      </c>
    </row>
    <row r="1714" spans="1:3" x14ac:dyDescent="0.25">
      <c r="A1714" s="34" t="s">
        <v>2446</v>
      </c>
      <c r="B1714" s="34" t="s">
        <v>2447</v>
      </c>
      <c r="C1714" s="34" t="s">
        <v>1026</v>
      </c>
    </row>
    <row r="1715" spans="1:3" x14ac:dyDescent="0.25">
      <c r="A1715" s="34" t="s">
        <v>3674</v>
      </c>
      <c r="B1715" s="34" t="s">
        <v>3675</v>
      </c>
      <c r="C1715" s="34" t="s">
        <v>1025</v>
      </c>
    </row>
    <row r="1716" spans="1:3" x14ac:dyDescent="0.25">
      <c r="A1716" s="34" t="s">
        <v>68</v>
      </c>
      <c r="B1716" s="34" t="s">
        <v>1282</v>
      </c>
      <c r="C1716" s="34" t="s">
        <v>1026</v>
      </c>
    </row>
    <row r="1717" spans="1:3" x14ac:dyDescent="0.25">
      <c r="A1717" s="34" t="s">
        <v>371</v>
      </c>
      <c r="B1717" s="34" t="s">
        <v>3273</v>
      </c>
      <c r="C1717" s="34" t="s">
        <v>1026</v>
      </c>
    </row>
    <row r="1718" spans="1:3" x14ac:dyDescent="0.25">
      <c r="A1718" s="34" t="s">
        <v>4901</v>
      </c>
      <c r="B1718" s="34" t="s">
        <v>4902</v>
      </c>
      <c r="C1718" s="34" t="s">
        <v>1026</v>
      </c>
    </row>
    <row r="1719" spans="1:3" x14ac:dyDescent="0.25">
      <c r="A1719" s="34" t="s">
        <v>76</v>
      </c>
      <c r="B1719" s="34" t="s">
        <v>1294</v>
      </c>
      <c r="C1719" s="34" t="s">
        <v>1025</v>
      </c>
    </row>
    <row r="1720" spans="1:3" x14ac:dyDescent="0.25">
      <c r="A1720" s="34" t="s">
        <v>728</v>
      </c>
      <c r="B1720" s="34" t="s">
        <v>2118</v>
      </c>
      <c r="C1720" s="34" t="s">
        <v>1026</v>
      </c>
    </row>
    <row r="1721" spans="1:3" x14ac:dyDescent="0.25">
      <c r="A1721" s="34" t="s">
        <v>619</v>
      </c>
      <c r="B1721" s="34" t="s">
        <v>4829</v>
      </c>
      <c r="C1721" s="34" t="s">
        <v>1025</v>
      </c>
    </row>
    <row r="1722" spans="1:3" x14ac:dyDescent="0.25">
      <c r="A1722" s="34" t="s">
        <v>610</v>
      </c>
      <c r="B1722" s="34" t="s">
        <v>4468</v>
      </c>
      <c r="C1722" s="34" t="s">
        <v>1025</v>
      </c>
    </row>
    <row r="1723" spans="1:3" x14ac:dyDescent="0.25">
      <c r="A1723" s="34" t="s">
        <v>3201</v>
      </c>
      <c r="B1723" s="34" t="s">
        <v>3202</v>
      </c>
      <c r="C1723" s="34" t="s">
        <v>1025</v>
      </c>
    </row>
    <row r="1724" spans="1:3" x14ac:dyDescent="0.25">
      <c r="A1724" s="34" t="s">
        <v>1982</v>
      </c>
      <c r="B1724" s="34" t="s">
        <v>1983</v>
      </c>
      <c r="C1724" s="34" t="s">
        <v>1025</v>
      </c>
    </row>
    <row r="1725" spans="1:3" x14ac:dyDescent="0.25">
      <c r="A1725" s="34" t="s">
        <v>1834</v>
      </c>
      <c r="B1725" s="34" t="s">
        <v>1835</v>
      </c>
      <c r="C1725" s="34" t="s">
        <v>1025</v>
      </c>
    </row>
    <row r="1726" spans="1:3" x14ac:dyDescent="0.25">
      <c r="A1726" s="34" t="s">
        <v>1149</v>
      </c>
      <c r="B1726" s="34" t="s">
        <v>1150</v>
      </c>
      <c r="C1726" s="34" t="s">
        <v>1025</v>
      </c>
    </row>
    <row r="1727" spans="1:3" x14ac:dyDescent="0.25">
      <c r="A1727" s="34" t="s">
        <v>1923</v>
      </c>
      <c r="B1727" s="34" t="s">
        <v>1924</v>
      </c>
      <c r="C1727" s="34" t="s">
        <v>1025</v>
      </c>
    </row>
    <row r="1728" spans="1:3" x14ac:dyDescent="0.25">
      <c r="A1728" s="34" t="s">
        <v>274</v>
      </c>
      <c r="B1728" s="34" t="s">
        <v>1070</v>
      </c>
      <c r="C1728" s="34" t="s">
        <v>1026</v>
      </c>
    </row>
    <row r="1729" spans="1:3" x14ac:dyDescent="0.25">
      <c r="A1729" s="34" t="s">
        <v>239</v>
      </c>
      <c r="B1729" s="34" t="s">
        <v>1449</v>
      </c>
      <c r="C1729" s="34" t="s">
        <v>1026</v>
      </c>
    </row>
    <row r="1730" spans="1:3" x14ac:dyDescent="0.25">
      <c r="A1730" s="34" t="s">
        <v>607</v>
      </c>
      <c r="B1730" s="34" t="s">
        <v>4469</v>
      </c>
      <c r="C1730" s="34" t="s">
        <v>1025</v>
      </c>
    </row>
    <row r="1731" spans="1:3" x14ac:dyDescent="0.25">
      <c r="A1731" s="34" t="s">
        <v>3006</v>
      </c>
      <c r="B1731" s="34" t="s">
        <v>3007</v>
      </c>
      <c r="C1731" s="34" t="s">
        <v>1025</v>
      </c>
    </row>
    <row r="1732" spans="1:3" x14ac:dyDescent="0.25">
      <c r="A1732" s="34" t="s">
        <v>1450</v>
      </c>
      <c r="B1732" s="34" t="s">
        <v>2460</v>
      </c>
      <c r="C1732" s="34" t="s">
        <v>1025</v>
      </c>
    </row>
    <row r="1733" spans="1:3" x14ac:dyDescent="0.25">
      <c r="A1733" s="34" t="s">
        <v>802</v>
      </c>
      <c r="B1733" s="34" t="s">
        <v>3661</v>
      </c>
      <c r="C1733" s="34" t="s">
        <v>1026</v>
      </c>
    </row>
    <row r="1734" spans="1:3" x14ac:dyDescent="0.25">
      <c r="A1734" s="34" t="s">
        <v>1492</v>
      </c>
      <c r="B1734" s="34" t="s">
        <v>1493</v>
      </c>
      <c r="C1734" s="34" t="s">
        <v>1026</v>
      </c>
    </row>
    <row r="1735" spans="1:3" x14ac:dyDescent="0.25">
      <c r="A1735" s="34" t="s">
        <v>3607</v>
      </c>
      <c r="B1735" s="34" t="s">
        <v>3608</v>
      </c>
      <c r="C1735" s="34" t="s">
        <v>1025</v>
      </c>
    </row>
    <row r="1736" spans="1:3" x14ac:dyDescent="0.25">
      <c r="A1736" s="34" t="s">
        <v>3159</v>
      </c>
      <c r="B1736" s="34" t="s">
        <v>3160</v>
      </c>
      <c r="C1736" s="34" t="s">
        <v>1025</v>
      </c>
    </row>
    <row r="1737" spans="1:3" x14ac:dyDescent="0.25">
      <c r="A1737" s="34" t="s">
        <v>3517</v>
      </c>
      <c r="B1737" s="34" t="s">
        <v>3518</v>
      </c>
      <c r="C1737" s="34" t="s">
        <v>1025</v>
      </c>
    </row>
    <row r="1738" spans="1:3" x14ac:dyDescent="0.25">
      <c r="A1738" s="34" t="s">
        <v>1832</v>
      </c>
      <c r="B1738" s="34" t="s">
        <v>1833</v>
      </c>
      <c r="C1738" s="34" t="s">
        <v>1025</v>
      </c>
    </row>
    <row r="1739" spans="1:3" x14ac:dyDescent="0.25">
      <c r="A1739" s="34" t="s">
        <v>470</v>
      </c>
      <c r="B1739" s="34" t="s">
        <v>4703</v>
      </c>
      <c r="C1739" s="34" t="s">
        <v>1025</v>
      </c>
    </row>
    <row r="1740" spans="1:3" x14ac:dyDescent="0.25">
      <c r="A1740" s="34" t="s">
        <v>690</v>
      </c>
      <c r="B1740" s="34" t="s">
        <v>2061</v>
      </c>
      <c r="C1740" s="34" t="s">
        <v>1026</v>
      </c>
    </row>
    <row r="1741" spans="1:3" x14ac:dyDescent="0.25">
      <c r="A1741" s="34" t="s">
        <v>512</v>
      </c>
      <c r="B1741" s="34" t="s">
        <v>3239</v>
      </c>
      <c r="C1741" s="34" t="s">
        <v>1026</v>
      </c>
    </row>
    <row r="1742" spans="1:3" x14ac:dyDescent="0.25">
      <c r="A1742" s="34" t="s">
        <v>4426</v>
      </c>
      <c r="B1742" s="34" t="s">
        <v>4427</v>
      </c>
      <c r="C1742" s="34" t="s">
        <v>1026</v>
      </c>
    </row>
    <row r="1743" spans="1:3" x14ac:dyDescent="0.25">
      <c r="A1743" s="34" t="s">
        <v>183</v>
      </c>
      <c r="B1743" s="34" t="s">
        <v>1166</v>
      </c>
      <c r="C1743" s="34" t="s">
        <v>1026</v>
      </c>
    </row>
    <row r="1744" spans="1:3" x14ac:dyDescent="0.25">
      <c r="A1744" s="34" t="s">
        <v>793</v>
      </c>
      <c r="B1744" s="34" t="s">
        <v>3619</v>
      </c>
      <c r="C1744" s="34" t="s">
        <v>1026</v>
      </c>
    </row>
    <row r="1745" spans="1:3" x14ac:dyDescent="0.25">
      <c r="A1745" s="34" t="s">
        <v>795</v>
      </c>
      <c r="B1745" s="34" t="s">
        <v>4587</v>
      </c>
      <c r="C1745" s="34" t="s">
        <v>1026</v>
      </c>
    </row>
    <row r="1746" spans="1:3" x14ac:dyDescent="0.25">
      <c r="A1746" s="34" t="s">
        <v>1259</v>
      </c>
      <c r="B1746" s="34" t="s">
        <v>1306</v>
      </c>
      <c r="C1746" s="34" t="s">
        <v>1025</v>
      </c>
    </row>
    <row r="1747" spans="1:3" x14ac:dyDescent="0.25">
      <c r="A1747" s="34" t="s">
        <v>1477</v>
      </c>
      <c r="B1747" s="34" t="s">
        <v>1478</v>
      </c>
      <c r="C1747" s="34" t="s">
        <v>1025</v>
      </c>
    </row>
    <row r="1748" spans="1:3" x14ac:dyDescent="0.25">
      <c r="A1748" s="34" t="s">
        <v>1531</v>
      </c>
      <c r="B1748" s="34" t="s">
        <v>4016</v>
      </c>
      <c r="C1748" s="34" t="s">
        <v>1025</v>
      </c>
    </row>
    <row r="1749" spans="1:3" x14ac:dyDescent="0.25">
      <c r="A1749" s="34" t="s">
        <v>1531</v>
      </c>
      <c r="B1749" s="34" t="s">
        <v>1532</v>
      </c>
      <c r="C1749" s="34" t="s">
        <v>1025</v>
      </c>
    </row>
    <row r="1750" spans="1:3" x14ac:dyDescent="0.25">
      <c r="A1750" s="34" t="s">
        <v>2618</v>
      </c>
      <c r="B1750" s="34" t="s">
        <v>2619</v>
      </c>
      <c r="C1750" s="34" t="s">
        <v>1025</v>
      </c>
    </row>
    <row r="1751" spans="1:3" x14ac:dyDescent="0.25">
      <c r="A1751" s="34" t="s">
        <v>1533</v>
      </c>
      <c r="B1751" s="34" t="s">
        <v>1534</v>
      </c>
      <c r="C1751" s="34" t="s">
        <v>1025</v>
      </c>
    </row>
    <row r="1752" spans="1:3" x14ac:dyDescent="0.25">
      <c r="A1752" s="34" t="s">
        <v>1576</v>
      </c>
      <c r="B1752" s="34" t="s">
        <v>1577</v>
      </c>
      <c r="C1752" s="34" t="s">
        <v>1025</v>
      </c>
    </row>
    <row r="1753" spans="1:3" x14ac:dyDescent="0.25">
      <c r="A1753" s="34" t="s">
        <v>269</v>
      </c>
      <c r="B1753" s="34" t="s">
        <v>1031</v>
      </c>
      <c r="C1753" s="34" t="s">
        <v>1026</v>
      </c>
    </row>
    <row r="1754" spans="1:3" x14ac:dyDescent="0.25">
      <c r="A1754" s="34" t="s">
        <v>1596</v>
      </c>
      <c r="B1754" s="34" t="s">
        <v>1597</v>
      </c>
      <c r="C1754" s="34" t="s">
        <v>1025</v>
      </c>
    </row>
    <row r="1755" spans="1:3" x14ac:dyDescent="0.25">
      <c r="A1755" s="34" t="s">
        <v>1772</v>
      </c>
      <c r="B1755" s="34" t="s">
        <v>1773</v>
      </c>
      <c r="C1755" s="34" t="s">
        <v>1025</v>
      </c>
    </row>
    <row r="1756" spans="1:3" x14ac:dyDescent="0.25">
      <c r="A1756" s="34" t="s">
        <v>3008</v>
      </c>
      <c r="B1756" s="34" t="s">
        <v>3009</v>
      </c>
      <c r="C1756" s="34" t="s">
        <v>1025</v>
      </c>
    </row>
    <row r="1757" spans="1:3" x14ac:dyDescent="0.25">
      <c r="A1757" s="34" t="s">
        <v>3149</v>
      </c>
      <c r="B1757" s="34" t="s">
        <v>3150</v>
      </c>
      <c r="C1757" s="34" t="s">
        <v>1025</v>
      </c>
    </row>
    <row r="1758" spans="1:3" x14ac:dyDescent="0.25">
      <c r="A1758" s="34" t="s">
        <v>1977</v>
      </c>
      <c r="B1758" s="34" t="s">
        <v>1978</v>
      </c>
      <c r="C1758" s="34" t="s">
        <v>1025</v>
      </c>
    </row>
    <row r="1759" spans="1:3" x14ac:dyDescent="0.25">
      <c r="A1759" s="34" t="s">
        <v>748</v>
      </c>
      <c r="B1759" s="34" t="s">
        <v>2523</v>
      </c>
      <c r="C1759" s="34" t="s">
        <v>1026</v>
      </c>
    </row>
    <row r="1760" spans="1:3" x14ac:dyDescent="0.25">
      <c r="A1760" s="34" t="s">
        <v>910</v>
      </c>
      <c r="B1760" s="34" t="s">
        <v>2491</v>
      </c>
      <c r="C1760" s="34" t="s">
        <v>1026</v>
      </c>
    </row>
    <row r="1761" spans="1:3" x14ac:dyDescent="0.25">
      <c r="A1761" s="34" t="s">
        <v>433</v>
      </c>
      <c r="B1761" s="34" t="s">
        <v>1494</v>
      </c>
      <c r="C1761" s="34" t="s">
        <v>1025</v>
      </c>
    </row>
    <row r="1762" spans="1:3" x14ac:dyDescent="0.25">
      <c r="A1762" s="34" t="s">
        <v>753</v>
      </c>
      <c r="B1762" s="34" t="s">
        <v>2530</v>
      </c>
      <c r="C1762" s="34" t="s">
        <v>1026</v>
      </c>
    </row>
    <row r="1763" spans="1:3" x14ac:dyDescent="0.25">
      <c r="A1763" s="34" t="s">
        <v>864</v>
      </c>
      <c r="B1763" s="34" t="s">
        <v>3088</v>
      </c>
      <c r="C1763" s="34" t="s">
        <v>1026</v>
      </c>
    </row>
    <row r="1764" spans="1:3" x14ac:dyDescent="0.25">
      <c r="A1764" s="34" t="s">
        <v>137</v>
      </c>
      <c r="B1764" s="34" t="s">
        <v>1352</v>
      </c>
      <c r="C1764" s="34" t="s">
        <v>1025</v>
      </c>
    </row>
    <row r="1765" spans="1:3" x14ac:dyDescent="0.25">
      <c r="A1765" s="34" t="s">
        <v>137</v>
      </c>
      <c r="B1765" s="34" t="s">
        <v>1375</v>
      </c>
      <c r="C1765" s="34" t="s">
        <v>1026</v>
      </c>
    </row>
    <row r="1766" spans="1:3" x14ac:dyDescent="0.25">
      <c r="A1766" s="34" t="s">
        <v>1395</v>
      </c>
      <c r="B1766" s="34" t="s">
        <v>1396</v>
      </c>
      <c r="C1766" s="34" t="s">
        <v>1025</v>
      </c>
    </row>
    <row r="1767" spans="1:3" x14ac:dyDescent="0.25">
      <c r="A1767" s="34" t="s">
        <v>1201</v>
      </c>
      <c r="B1767" s="34" t="s">
        <v>1353</v>
      </c>
      <c r="C1767" s="34" t="s">
        <v>1025</v>
      </c>
    </row>
    <row r="1768" spans="1:3" x14ac:dyDescent="0.25">
      <c r="A1768" s="34" t="s">
        <v>1201</v>
      </c>
      <c r="B1768" s="34" t="s">
        <v>1202</v>
      </c>
      <c r="C1768" s="34" t="s">
        <v>1025</v>
      </c>
    </row>
    <row r="1769" spans="1:3" x14ac:dyDescent="0.25">
      <c r="A1769" s="34" t="s">
        <v>4398</v>
      </c>
      <c r="B1769" s="34" t="s">
        <v>4399</v>
      </c>
      <c r="C1769" s="34" t="s">
        <v>1025</v>
      </c>
    </row>
    <row r="1770" spans="1:3" x14ac:dyDescent="0.25">
      <c r="A1770" s="34" t="s">
        <v>2565</v>
      </c>
      <c r="B1770" s="34" t="s">
        <v>2566</v>
      </c>
      <c r="C1770" s="34" t="s">
        <v>1025</v>
      </c>
    </row>
    <row r="1771" spans="1:3" x14ac:dyDescent="0.25">
      <c r="A1771" s="34" t="s">
        <v>2565</v>
      </c>
      <c r="B1771" s="34" t="s">
        <v>4056</v>
      </c>
      <c r="C1771" s="34" t="s">
        <v>1026</v>
      </c>
    </row>
    <row r="1772" spans="1:3" x14ac:dyDescent="0.25">
      <c r="A1772" s="34" t="s">
        <v>149</v>
      </c>
      <c r="B1772" s="34" t="s">
        <v>1394</v>
      </c>
      <c r="C1772" s="34" t="s">
        <v>1025</v>
      </c>
    </row>
    <row r="1773" spans="1:3" x14ac:dyDescent="0.25">
      <c r="A1773" s="34" t="s">
        <v>1539</v>
      </c>
      <c r="B1773" s="34" t="s">
        <v>1540</v>
      </c>
      <c r="C1773" s="34" t="s">
        <v>1025</v>
      </c>
    </row>
    <row r="1774" spans="1:3" x14ac:dyDescent="0.25">
      <c r="A1774" s="34" t="s">
        <v>709</v>
      </c>
      <c r="B1774" s="34" t="s">
        <v>2080</v>
      </c>
      <c r="C1774" s="34" t="s">
        <v>1025</v>
      </c>
    </row>
    <row r="1775" spans="1:3" x14ac:dyDescent="0.25">
      <c r="A1775" s="34" t="s">
        <v>760</v>
      </c>
      <c r="B1775" s="34" t="s">
        <v>2537</v>
      </c>
      <c r="C1775" s="34" t="s">
        <v>1026</v>
      </c>
    </row>
    <row r="1776" spans="1:3" x14ac:dyDescent="0.25">
      <c r="A1776" s="34" t="s">
        <v>4059</v>
      </c>
      <c r="B1776" s="34" t="s">
        <v>4060</v>
      </c>
      <c r="C1776" s="34" t="s">
        <v>1025</v>
      </c>
    </row>
    <row r="1777" spans="1:3" x14ac:dyDescent="0.25">
      <c r="A1777" s="34" t="s">
        <v>3151</v>
      </c>
      <c r="B1777" s="34" t="s">
        <v>3152</v>
      </c>
      <c r="C1777" s="34" t="s">
        <v>1025</v>
      </c>
    </row>
    <row r="1778" spans="1:3" x14ac:dyDescent="0.25">
      <c r="A1778" s="34" t="s">
        <v>4673</v>
      </c>
      <c r="B1778" s="34" t="s">
        <v>4674</v>
      </c>
      <c r="C1778" s="34" t="s">
        <v>1026</v>
      </c>
    </row>
    <row r="1779" spans="1:3" x14ac:dyDescent="0.25">
      <c r="A1779" s="34" t="s">
        <v>1299</v>
      </c>
      <c r="B1779" s="34" t="s">
        <v>1300</v>
      </c>
      <c r="C1779" s="34" t="s">
        <v>1025</v>
      </c>
    </row>
    <row r="1780" spans="1:3" x14ac:dyDescent="0.25">
      <c r="A1780" s="34" t="s">
        <v>1890</v>
      </c>
      <c r="B1780" s="34" t="s">
        <v>1891</v>
      </c>
      <c r="C1780" s="34" t="s">
        <v>1025</v>
      </c>
    </row>
    <row r="1781" spans="1:3" x14ac:dyDescent="0.25">
      <c r="A1781" s="34" t="s">
        <v>1880</v>
      </c>
      <c r="B1781" s="34" t="s">
        <v>1881</v>
      </c>
      <c r="C1781" s="34" t="s">
        <v>1025</v>
      </c>
    </row>
    <row r="1782" spans="1:3" x14ac:dyDescent="0.25">
      <c r="A1782" s="34" t="s">
        <v>964</v>
      </c>
      <c r="B1782" s="34" t="s">
        <v>4067</v>
      </c>
      <c r="C1782" s="34" t="s">
        <v>1026</v>
      </c>
    </row>
    <row r="1783" spans="1:3" x14ac:dyDescent="0.25">
      <c r="A1783" s="34" t="s">
        <v>1899</v>
      </c>
      <c r="B1783" s="34" t="s">
        <v>1900</v>
      </c>
      <c r="C1783" s="34" t="s">
        <v>1025</v>
      </c>
    </row>
    <row r="1784" spans="1:3" x14ac:dyDescent="0.25">
      <c r="A1784" s="34" t="s">
        <v>1901</v>
      </c>
      <c r="B1784" s="34" t="s">
        <v>1902</v>
      </c>
      <c r="C1784" s="34" t="s">
        <v>1025</v>
      </c>
    </row>
    <row r="1785" spans="1:3" x14ac:dyDescent="0.25">
      <c r="A1785" s="34" t="s">
        <v>1910</v>
      </c>
      <c r="B1785" s="34" t="s">
        <v>1911</v>
      </c>
      <c r="C1785" s="34" t="s">
        <v>1025</v>
      </c>
    </row>
    <row r="1786" spans="1:3" x14ac:dyDescent="0.25">
      <c r="A1786" s="34" t="s">
        <v>1897</v>
      </c>
      <c r="B1786" s="34" t="s">
        <v>1898</v>
      </c>
      <c r="C1786" s="34" t="s">
        <v>1025</v>
      </c>
    </row>
    <row r="1787" spans="1:3" x14ac:dyDescent="0.25">
      <c r="A1787" s="34" t="s">
        <v>621</v>
      </c>
      <c r="B1787" s="34" t="s">
        <v>1903</v>
      </c>
      <c r="C1787" s="34" t="s">
        <v>1025</v>
      </c>
    </row>
    <row r="1788" spans="1:3" x14ac:dyDescent="0.25">
      <c r="A1788" s="34" t="s">
        <v>877</v>
      </c>
      <c r="B1788" s="34" t="s">
        <v>2038</v>
      </c>
      <c r="C1788" s="34" t="s">
        <v>1026</v>
      </c>
    </row>
    <row r="1789" spans="1:3" x14ac:dyDescent="0.25">
      <c r="A1789" s="34" t="s">
        <v>1594</v>
      </c>
      <c r="B1789" s="34" t="s">
        <v>1595</v>
      </c>
      <c r="C1789" s="34" t="s">
        <v>1025</v>
      </c>
    </row>
    <row r="1790" spans="1:3" x14ac:dyDescent="0.25">
      <c r="A1790" s="34" t="s">
        <v>3967</v>
      </c>
      <c r="B1790" s="34" t="s">
        <v>3968</v>
      </c>
      <c r="C1790" s="34" t="s">
        <v>1025</v>
      </c>
    </row>
    <row r="1791" spans="1:3" x14ac:dyDescent="0.25">
      <c r="A1791" s="34" t="s">
        <v>3967</v>
      </c>
      <c r="B1791" s="34" t="s">
        <v>4142</v>
      </c>
      <c r="C1791" s="34" t="s">
        <v>1025</v>
      </c>
    </row>
    <row r="1792" spans="1:3" x14ac:dyDescent="0.25">
      <c r="A1792" s="34" t="s">
        <v>3792</v>
      </c>
      <c r="B1792" s="34" t="s">
        <v>3823</v>
      </c>
      <c r="C1792" s="34" t="s">
        <v>1025</v>
      </c>
    </row>
    <row r="1793" spans="1:3" x14ac:dyDescent="0.25">
      <c r="A1793" s="34" t="s">
        <v>3792</v>
      </c>
      <c r="B1793" s="34" t="s">
        <v>3793</v>
      </c>
      <c r="C1793" s="34" t="s">
        <v>1025</v>
      </c>
    </row>
    <row r="1794" spans="1:3" x14ac:dyDescent="0.25">
      <c r="A1794" s="34" t="s">
        <v>2252</v>
      </c>
      <c r="B1794" s="34" t="s">
        <v>2253</v>
      </c>
      <c r="C1794" s="34" t="s">
        <v>1025</v>
      </c>
    </row>
    <row r="1795" spans="1:3" x14ac:dyDescent="0.25">
      <c r="A1795" s="34" t="s">
        <v>311</v>
      </c>
      <c r="B1795" s="34" t="s">
        <v>2267</v>
      </c>
      <c r="C1795" s="34" t="s">
        <v>1025</v>
      </c>
    </row>
    <row r="1796" spans="1:3" x14ac:dyDescent="0.25">
      <c r="A1796" s="34" t="s">
        <v>320</v>
      </c>
      <c r="B1796" s="34" t="s">
        <v>2305</v>
      </c>
      <c r="C1796" s="34" t="s">
        <v>1025</v>
      </c>
    </row>
    <row r="1797" spans="1:3" x14ac:dyDescent="0.25">
      <c r="A1797" s="34" t="s">
        <v>3547</v>
      </c>
      <c r="B1797" s="34" t="s">
        <v>3548</v>
      </c>
      <c r="C1797" s="34" t="s">
        <v>1025</v>
      </c>
    </row>
    <row r="1798" spans="1:3" x14ac:dyDescent="0.25">
      <c r="A1798" s="34" t="s">
        <v>52</v>
      </c>
      <c r="B1798" s="34" t="s">
        <v>2725</v>
      </c>
      <c r="C1798" s="34" t="s">
        <v>1026</v>
      </c>
    </row>
    <row r="1799" spans="1:3" x14ac:dyDescent="0.25">
      <c r="A1799" s="34" t="s">
        <v>4873</v>
      </c>
      <c r="B1799" s="34" t="s">
        <v>4874</v>
      </c>
      <c r="C1799" s="34" t="s">
        <v>1025</v>
      </c>
    </row>
    <row r="1800" spans="1:3" x14ac:dyDescent="0.25">
      <c r="A1800" s="34" t="s">
        <v>1126</v>
      </c>
      <c r="B1800" s="34" t="s">
        <v>1127</v>
      </c>
      <c r="C1800" s="34" t="s">
        <v>1026</v>
      </c>
    </row>
    <row r="1801" spans="1:3" x14ac:dyDescent="0.25">
      <c r="A1801" s="34" t="s">
        <v>746</v>
      </c>
      <c r="B1801" s="34" t="s">
        <v>2521</v>
      </c>
      <c r="C1801" s="34" t="s">
        <v>1026</v>
      </c>
    </row>
    <row r="1802" spans="1:3" x14ac:dyDescent="0.25">
      <c r="A1802" s="34" t="s">
        <v>2136</v>
      </c>
      <c r="B1802" s="34" t="s">
        <v>2137</v>
      </c>
      <c r="C1802" s="34" t="s">
        <v>1026</v>
      </c>
    </row>
    <row r="1803" spans="1:3" x14ac:dyDescent="0.25">
      <c r="A1803" s="34" t="s">
        <v>467</v>
      </c>
      <c r="B1803" s="34" t="s">
        <v>4792</v>
      </c>
      <c r="C1803" s="34" t="s">
        <v>1026</v>
      </c>
    </row>
    <row r="1804" spans="1:3" x14ac:dyDescent="0.25">
      <c r="A1804" s="34" t="s">
        <v>1728</v>
      </c>
      <c r="B1804" s="34" t="s">
        <v>1729</v>
      </c>
      <c r="C1804" s="34" t="s">
        <v>1025</v>
      </c>
    </row>
    <row r="1805" spans="1:3" x14ac:dyDescent="0.25">
      <c r="A1805" s="34" t="s">
        <v>456</v>
      </c>
      <c r="B1805" s="34" t="s">
        <v>1711</v>
      </c>
      <c r="C1805" s="34" t="s">
        <v>1026</v>
      </c>
    </row>
    <row r="1806" spans="1:3" x14ac:dyDescent="0.25">
      <c r="A1806" s="34" t="s">
        <v>456</v>
      </c>
      <c r="B1806" s="34" t="s">
        <v>1933</v>
      </c>
      <c r="C1806" s="34" t="s">
        <v>1025</v>
      </c>
    </row>
    <row r="1807" spans="1:3" x14ac:dyDescent="0.25">
      <c r="A1807" s="34" t="s">
        <v>1972</v>
      </c>
      <c r="B1807" s="34" t="s">
        <v>1973</v>
      </c>
      <c r="C1807" s="34" t="s">
        <v>1025</v>
      </c>
    </row>
    <row r="1808" spans="1:3" x14ac:dyDescent="0.25">
      <c r="A1808" s="34" t="s">
        <v>3991</v>
      </c>
      <c r="B1808" s="34" t="s">
        <v>3992</v>
      </c>
      <c r="C1808" s="34" t="s">
        <v>1025</v>
      </c>
    </row>
    <row r="1809" spans="1:3" x14ac:dyDescent="0.25">
      <c r="A1809" s="34" t="s">
        <v>4087</v>
      </c>
      <c r="B1809" s="34" t="s">
        <v>4088</v>
      </c>
      <c r="C1809" s="34" t="s">
        <v>1025</v>
      </c>
    </row>
    <row r="1810" spans="1:3" x14ac:dyDescent="0.25">
      <c r="A1810" s="34" t="s">
        <v>4087</v>
      </c>
      <c r="B1810" s="34" t="s">
        <v>4488</v>
      </c>
      <c r="C1810" s="34" t="s">
        <v>1025</v>
      </c>
    </row>
    <row r="1811" spans="1:3" x14ac:dyDescent="0.25">
      <c r="A1811" s="34" t="s">
        <v>4089</v>
      </c>
      <c r="B1811" s="34" t="s">
        <v>4090</v>
      </c>
      <c r="C1811" s="34" t="s">
        <v>1025</v>
      </c>
    </row>
    <row r="1812" spans="1:3" x14ac:dyDescent="0.25">
      <c r="A1812" s="34" t="s">
        <v>216</v>
      </c>
      <c r="B1812" s="34" t="s">
        <v>1406</v>
      </c>
      <c r="C1812" s="34" t="s">
        <v>1026</v>
      </c>
    </row>
    <row r="1813" spans="1:3" x14ac:dyDescent="0.25">
      <c r="A1813" s="34" t="s">
        <v>215</v>
      </c>
      <c r="B1813" s="34" t="s">
        <v>1405</v>
      </c>
      <c r="C1813" s="34" t="s">
        <v>1026</v>
      </c>
    </row>
    <row r="1814" spans="1:3" x14ac:dyDescent="0.25">
      <c r="A1814" s="34" t="s">
        <v>4643</v>
      </c>
      <c r="B1814" s="34" t="s">
        <v>4644</v>
      </c>
      <c r="C1814" s="34" t="s">
        <v>1025</v>
      </c>
    </row>
    <row r="1815" spans="1:3" x14ac:dyDescent="0.25">
      <c r="A1815" s="34" t="s">
        <v>3737</v>
      </c>
      <c r="B1815" s="34" t="s">
        <v>3738</v>
      </c>
      <c r="C1815" s="34" t="s">
        <v>1025</v>
      </c>
    </row>
    <row r="1816" spans="1:3" x14ac:dyDescent="0.25">
      <c r="A1816" s="34" t="s">
        <v>3784</v>
      </c>
      <c r="B1816" s="34" t="s">
        <v>3785</v>
      </c>
      <c r="C1816" s="34" t="s">
        <v>1025</v>
      </c>
    </row>
    <row r="1817" spans="1:3" x14ac:dyDescent="0.25">
      <c r="A1817" s="34" t="s">
        <v>4133</v>
      </c>
      <c r="B1817" s="34" t="s">
        <v>4134</v>
      </c>
      <c r="C1817" s="34" t="s">
        <v>1025</v>
      </c>
    </row>
    <row r="1818" spans="1:3" x14ac:dyDescent="0.25">
      <c r="A1818" s="34" t="s">
        <v>3698</v>
      </c>
      <c r="B1818" s="34" t="s">
        <v>4336</v>
      </c>
      <c r="C1818" s="34" t="s">
        <v>1025</v>
      </c>
    </row>
    <row r="1819" spans="1:3" x14ac:dyDescent="0.25">
      <c r="A1819" s="34" t="s">
        <v>3698</v>
      </c>
      <c r="B1819" s="34" t="s">
        <v>3699</v>
      </c>
      <c r="C1819" s="34" t="s">
        <v>1025</v>
      </c>
    </row>
    <row r="1820" spans="1:3" x14ac:dyDescent="0.25">
      <c r="A1820" s="34" t="s">
        <v>3698</v>
      </c>
      <c r="B1820" s="34" t="s">
        <v>3734</v>
      </c>
      <c r="C1820" s="34" t="s">
        <v>1025</v>
      </c>
    </row>
    <row r="1821" spans="1:3" x14ac:dyDescent="0.25">
      <c r="A1821" s="34" t="s">
        <v>3698</v>
      </c>
      <c r="B1821" s="34" t="s">
        <v>3763</v>
      </c>
      <c r="C1821" s="34" t="s">
        <v>1025</v>
      </c>
    </row>
    <row r="1822" spans="1:3" x14ac:dyDescent="0.25">
      <c r="A1822" s="34" t="s">
        <v>3698</v>
      </c>
      <c r="B1822" s="34" t="s">
        <v>3782</v>
      </c>
      <c r="C1822" s="34" t="s">
        <v>1025</v>
      </c>
    </row>
    <row r="1823" spans="1:3" x14ac:dyDescent="0.25">
      <c r="A1823" s="34" t="s">
        <v>3953</v>
      </c>
      <c r="B1823" s="34" t="s">
        <v>3954</v>
      </c>
      <c r="C1823" s="34" t="s">
        <v>1025</v>
      </c>
    </row>
    <row r="1824" spans="1:3" x14ac:dyDescent="0.25">
      <c r="A1824" s="34" t="s">
        <v>3941</v>
      </c>
      <c r="B1824" s="34" t="s">
        <v>3942</v>
      </c>
      <c r="C1824" s="34" t="s">
        <v>1025</v>
      </c>
    </row>
    <row r="1825" spans="1:3" x14ac:dyDescent="0.25">
      <c r="A1825" s="34" t="s">
        <v>3941</v>
      </c>
      <c r="B1825" s="34" t="s">
        <v>3943</v>
      </c>
      <c r="C1825" s="34" t="s">
        <v>1025</v>
      </c>
    </row>
    <row r="1826" spans="1:3" x14ac:dyDescent="0.25">
      <c r="A1826" s="34" t="s">
        <v>3941</v>
      </c>
      <c r="B1826" s="34" t="s">
        <v>4111</v>
      </c>
      <c r="C1826" s="34" t="s">
        <v>1025</v>
      </c>
    </row>
    <row r="1827" spans="1:3" x14ac:dyDescent="0.25">
      <c r="A1827" s="34" t="s">
        <v>3941</v>
      </c>
      <c r="B1827" s="34" t="s">
        <v>4132</v>
      </c>
      <c r="C1827" s="34" t="s">
        <v>1025</v>
      </c>
    </row>
    <row r="1828" spans="1:3" x14ac:dyDescent="0.25">
      <c r="A1828" s="34" t="s">
        <v>365</v>
      </c>
      <c r="B1828" s="34" t="s">
        <v>4857</v>
      </c>
      <c r="C1828" s="34" t="s">
        <v>1026</v>
      </c>
    </row>
    <row r="1829" spans="1:3" x14ac:dyDescent="0.25">
      <c r="A1829" s="34" t="s">
        <v>365</v>
      </c>
      <c r="B1829" s="34" t="s">
        <v>2088</v>
      </c>
      <c r="C1829" s="34" t="s">
        <v>1025</v>
      </c>
    </row>
    <row r="1830" spans="1:3" x14ac:dyDescent="0.25">
      <c r="A1830" s="34" t="s">
        <v>249</v>
      </c>
      <c r="B1830" s="34" t="s">
        <v>4988</v>
      </c>
      <c r="C1830" s="34" t="s">
        <v>1026</v>
      </c>
    </row>
    <row r="1831" spans="1:3" x14ac:dyDescent="0.25">
      <c r="A1831" s="34" t="s">
        <v>249</v>
      </c>
      <c r="B1831" s="34" t="s">
        <v>4748</v>
      </c>
      <c r="C1831" s="34" t="s">
        <v>1025</v>
      </c>
    </row>
    <row r="1832" spans="1:3" x14ac:dyDescent="0.25">
      <c r="A1832" s="34" t="s">
        <v>2170</v>
      </c>
      <c r="B1832" s="34" t="s">
        <v>2171</v>
      </c>
      <c r="C1832" s="34" t="s">
        <v>1025</v>
      </c>
    </row>
    <row r="1833" spans="1:3" x14ac:dyDescent="0.25">
      <c r="A1833" s="34" t="s">
        <v>3459</v>
      </c>
      <c r="B1833" s="34" t="s">
        <v>3460</v>
      </c>
      <c r="C1833" s="34" t="s">
        <v>1025</v>
      </c>
    </row>
    <row r="1834" spans="1:3" x14ac:dyDescent="0.25">
      <c r="A1834" s="34" t="s">
        <v>3457</v>
      </c>
      <c r="B1834" s="34" t="s">
        <v>3458</v>
      </c>
      <c r="C1834" s="34" t="s">
        <v>1025</v>
      </c>
    </row>
    <row r="1835" spans="1:3" x14ac:dyDescent="0.25">
      <c r="A1835" s="34" t="s">
        <v>4351</v>
      </c>
      <c r="B1835" s="34" t="s">
        <v>4352</v>
      </c>
      <c r="C1835" s="34" t="s">
        <v>1025</v>
      </c>
    </row>
    <row r="1836" spans="1:3" x14ac:dyDescent="0.25">
      <c r="A1836" s="34" t="s">
        <v>346</v>
      </c>
      <c r="B1836" s="34" t="s">
        <v>4865</v>
      </c>
      <c r="C1836" s="34" t="s">
        <v>1026</v>
      </c>
    </row>
    <row r="1837" spans="1:3" x14ac:dyDescent="0.25">
      <c r="A1837" s="34" t="s">
        <v>65</v>
      </c>
      <c r="B1837" s="34" t="s">
        <v>2957</v>
      </c>
      <c r="C1837" s="34" t="s">
        <v>1026</v>
      </c>
    </row>
    <row r="1838" spans="1:3" x14ac:dyDescent="0.25">
      <c r="A1838" s="34" t="s">
        <v>762</v>
      </c>
      <c r="B1838" s="34" t="s">
        <v>2539</v>
      </c>
      <c r="C1838" s="34" t="s">
        <v>1026</v>
      </c>
    </row>
    <row r="1839" spans="1:3" x14ac:dyDescent="0.25">
      <c r="A1839" s="34" t="s">
        <v>273</v>
      </c>
      <c r="B1839" s="34" t="s">
        <v>1050</v>
      </c>
      <c r="C1839" s="34" t="s">
        <v>1026</v>
      </c>
    </row>
    <row r="1840" spans="1:3" x14ac:dyDescent="0.25">
      <c r="A1840" s="34" t="s">
        <v>732</v>
      </c>
      <c r="B1840" s="34" t="s">
        <v>2789</v>
      </c>
      <c r="C1840" s="34" t="s">
        <v>1025</v>
      </c>
    </row>
    <row r="1841" spans="1:3" x14ac:dyDescent="0.25">
      <c r="A1841" s="34" t="s">
        <v>469</v>
      </c>
      <c r="B1841" s="34" t="s">
        <v>4346</v>
      </c>
      <c r="C1841" s="34" t="s">
        <v>1026</v>
      </c>
    </row>
    <row r="1842" spans="1:3" x14ac:dyDescent="0.25">
      <c r="A1842" s="34" t="s">
        <v>2835</v>
      </c>
      <c r="B1842" s="34" t="s">
        <v>2836</v>
      </c>
      <c r="C1842" s="34" t="s">
        <v>1025</v>
      </c>
    </row>
    <row r="1843" spans="1:3" x14ac:dyDescent="0.25">
      <c r="A1843" s="34" t="s">
        <v>1473</v>
      </c>
      <c r="B1843" s="34" t="s">
        <v>1474</v>
      </c>
      <c r="C1843" s="34" t="s">
        <v>1025</v>
      </c>
    </row>
    <row r="1844" spans="1:3" x14ac:dyDescent="0.25">
      <c r="A1844" s="34" t="s">
        <v>1471</v>
      </c>
      <c r="B1844" s="34" t="s">
        <v>1472</v>
      </c>
      <c r="C1844" s="34" t="s">
        <v>1025</v>
      </c>
    </row>
    <row r="1845" spans="1:3" x14ac:dyDescent="0.25">
      <c r="A1845" s="34" t="s">
        <v>1740</v>
      </c>
      <c r="B1845" s="34" t="s">
        <v>1741</v>
      </c>
      <c r="C1845" s="34" t="s">
        <v>1025</v>
      </c>
    </row>
    <row r="1846" spans="1:3" x14ac:dyDescent="0.25">
      <c r="A1846" s="34" t="s">
        <v>185</v>
      </c>
      <c r="B1846" s="34" t="s">
        <v>1168</v>
      </c>
      <c r="C1846" s="34" t="s">
        <v>1026</v>
      </c>
    </row>
    <row r="1847" spans="1:3" x14ac:dyDescent="0.25">
      <c r="A1847" s="34" t="s">
        <v>185</v>
      </c>
      <c r="B1847" s="34" t="s">
        <v>2382</v>
      </c>
      <c r="C1847" s="34" t="s">
        <v>1025</v>
      </c>
    </row>
    <row r="1848" spans="1:3" x14ac:dyDescent="0.25">
      <c r="A1848" s="34" t="s">
        <v>211</v>
      </c>
      <c r="B1848" s="34" t="s">
        <v>1148</v>
      </c>
      <c r="C1848" s="34" t="s">
        <v>1026</v>
      </c>
    </row>
    <row r="1849" spans="1:3" x14ac:dyDescent="0.25">
      <c r="A1849" s="34" t="s">
        <v>4986</v>
      </c>
      <c r="B1849" s="34" t="s">
        <v>4987</v>
      </c>
      <c r="C1849" s="34" t="s">
        <v>1026</v>
      </c>
    </row>
    <row r="1850" spans="1:3" x14ac:dyDescent="0.25">
      <c r="A1850" s="34" t="s">
        <v>286</v>
      </c>
      <c r="B1850" s="34" t="s">
        <v>2225</v>
      </c>
      <c r="C1850" s="34" t="s">
        <v>1026</v>
      </c>
    </row>
    <row r="1851" spans="1:3" x14ac:dyDescent="0.25">
      <c r="A1851" s="34" t="s">
        <v>1240</v>
      </c>
      <c r="B1851" s="34" t="s">
        <v>1241</v>
      </c>
      <c r="C1851" s="34" t="s">
        <v>1025</v>
      </c>
    </row>
    <row r="1852" spans="1:3" x14ac:dyDescent="0.25">
      <c r="A1852" s="34" t="s">
        <v>499</v>
      </c>
      <c r="B1852" s="34" t="s">
        <v>1806</v>
      </c>
      <c r="C1852" s="34" t="s">
        <v>1025</v>
      </c>
    </row>
    <row r="1853" spans="1:3" x14ac:dyDescent="0.25">
      <c r="A1853" s="34" t="s">
        <v>2821</v>
      </c>
      <c r="B1853" s="34" t="s">
        <v>2822</v>
      </c>
      <c r="C1853" s="34" t="s">
        <v>1025</v>
      </c>
    </row>
    <row r="1854" spans="1:3" x14ac:dyDescent="0.25">
      <c r="A1854" s="34" t="s">
        <v>1746</v>
      </c>
      <c r="B1854" s="34" t="s">
        <v>1747</v>
      </c>
      <c r="C1854" s="34" t="s">
        <v>1025</v>
      </c>
    </row>
    <row r="1855" spans="1:3" x14ac:dyDescent="0.25">
      <c r="A1855" s="34" t="s">
        <v>585</v>
      </c>
      <c r="B1855" s="34" t="s">
        <v>4511</v>
      </c>
      <c r="C1855" s="34" t="s">
        <v>1025</v>
      </c>
    </row>
    <row r="1856" spans="1:3" x14ac:dyDescent="0.25">
      <c r="A1856" s="34" t="s">
        <v>314</v>
      </c>
      <c r="B1856" s="34" t="s">
        <v>2293</v>
      </c>
      <c r="C1856" s="34" t="s">
        <v>1026</v>
      </c>
    </row>
    <row r="1857" spans="1:3" x14ac:dyDescent="0.25">
      <c r="A1857" s="34" t="s">
        <v>662</v>
      </c>
      <c r="B1857" s="34" t="s">
        <v>4082</v>
      </c>
      <c r="C1857" s="34" t="s">
        <v>1026</v>
      </c>
    </row>
    <row r="1858" spans="1:3" x14ac:dyDescent="0.25">
      <c r="A1858" s="34" t="s">
        <v>4372</v>
      </c>
      <c r="B1858" s="34" t="s">
        <v>4373</v>
      </c>
      <c r="C1858" s="34" t="s">
        <v>1025</v>
      </c>
    </row>
    <row r="1859" spans="1:3" x14ac:dyDescent="0.25">
      <c r="A1859" s="34" t="s">
        <v>1132</v>
      </c>
      <c r="B1859" s="34" t="s">
        <v>1133</v>
      </c>
      <c r="C1859" s="34" t="s">
        <v>1026</v>
      </c>
    </row>
    <row r="1860" spans="1:3" x14ac:dyDescent="0.25">
      <c r="A1860" s="34" t="s">
        <v>1130</v>
      </c>
      <c r="B1860" s="34" t="s">
        <v>1131</v>
      </c>
      <c r="C1860" s="34" t="s">
        <v>1026</v>
      </c>
    </row>
    <row r="1861" spans="1:3" x14ac:dyDescent="0.25">
      <c r="A1861" s="34" t="s">
        <v>3664</v>
      </c>
      <c r="B1861" s="34" t="s">
        <v>3665</v>
      </c>
      <c r="C1861" s="34" t="s">
        <v>1025</v>
      </c>
    </row>
    <row r="1862" spans="1:3" x14ac:dyDescent="0.25">
      <c r="A1862" s="34" t="s">
        <v>1648</v>
      </c>
      <c r="B1862" s="34" t="s">
        <v>1649</v>
      </c>
      <c r="C1862" s="34" t="s">
        <v>1025</v>
      </c>
    </row>
    <row r="1863" spans="1:3" x14ac:dyDescent="0.25">
      <c r="A1863" s="34" t="s">
        <v>613</v>
      </c>
      <c r="B1863" s="34" t="s">
        <v>1893</v>
      </c>
      <c r="C1863" s="34" t="s">
        <v>1025</v>
      </c>
    </row>
    <row r="1864" spans="1:3" x14ac:dyDescent="0.25">
      <c r="A1864" s="34" t="s">
        <v>2015</v>
      </c>
      <c r="B1864" s="34" t="s">
        <v>2016</v>
      </c>
      <c r="C1864" s="34" t="s">
        <v>1025</v>
      </c>
    </row>
    <row r="1865" spans="1:3" x14ac:dyDescent="0.25">
      <c r="A1865" s="34" t="s">
        <v>3187</v>
      </c>
      <c r="B1865" s="34" t="s">
        <v>3188</v>
      </c>
      <c r="C1865" s="34" t="s">
        <v>1025</v>
      </c>
    </row>
    <row r="1866" spans="1:3" x14ac:dyDescent="0.25">
      <c r="A1866" s="34" t="s">
        <v>1055</v>
      </c>
      <c r="B1866" s="34" t="s">
        <v>1056</v>
      </c>
      <c r="C1866" s="34" t="s">
        <v>1026</v>
      </c>
    </row>
    <row r="1867" spans="1:3" x14ac:dyDescent="0.25">
      <c r="A1867" s="34" t="s">
        <v>493</v>
      </c>
      <c r="B1867" s="34" t="s">
        <v>1787</v>
      </c>
      <c r="C1867" s="34" t="s">
        <v>1026</v>
      </c>
    </row>
    <row r="1868" spans="1:3" x14ac:dyDescent="0.25">
      <c r="A1868" s="34" t="s">
        <v>697</v>
      </c>
      <c r="B1868" s="34" t="s">
        <v>2068</v>
      </c>
      <c r="C1868" s="34" t="s">
        <v>1025</v>
      </c>
    </row>
    <row r="1869" spans="1:3" x14ac:dyDescent="0.25">
      <c r="A1869" s="34" t="s">
        <v>297</v>
      </c>
      <c r="B1869" s="34" t="s">
        <v>2230</v>
      </c>
      <c r="C1869" s="34" t="s">
        <v>1026</v>
      </c>
    </row>
    <row r="1870" spans="1:3" x14ac:dyDescent="0.25">
      <c r="A1870" s="34" t="s">
        <v>297</v>
      </c>
      <c r="B1870" s="34" t="s">
        <v>2354</v>
      </c>
      <c r="C1870" s="34" t="s">
        <v>1025</v>
      </c>
    </row>
    <row r="1871" spans="1:3" x14ac:dyDescent="0.25">
      <c r="A1871" s="34" t="s">
        <v>297</v>
      </c>
      <c r="B1871" s="34" t="s">
        <v>4255</v>
      </c>
      <c r="C1871" s="34" t="s">
        <v>1025</v>
      </c>
    </row>
    <row r="1872" spans="1:3" x14ac:dyDescent="0.25">
      <c r="A1872" s="34" t="s">
        <v>4204</v>
      </c>
      <c r="B1872" s="34" t="s">
        <v>4205</v>
      </c>
      <c r="C1872" s="34" t="s">
        <v>1025</v>
      </c>
    </row>
    <row r="1873" spans="1:3" x14ac:dyDescent="0.25">
      <c r="A1873" s="34" t="s">
        <v>4204</v>
      </c>
      <c r="B1873" s="34" t="s">
        <v>4434</v>
      </c>
      <c r="C1873" s="34" t="s">
        <v>1025</v>
      </c>
    </row>
    <row r="1874" spans="1:3" x14ac:dyDescent="0.25">
      <c r="A1874" s="34" t="s">
        <v>4204</v>
      </c>
      <c r="B1874" s="34" t="s">
        <v>4800</v>
      </c>
      <c r="C1874" s="34" t="s">
        <v>1025</v>
      </c>
    </row>
    <row r="1875" spans="1:3" x14ac:dyDescent="0.25">
      <c r="A1875" s="34" t="s">
        <v>4204</v>
      </c>
      <c r="B1875" s="34" t="s">
        <v>4825</v>
      </c>
      <c r="C1875" s="34" t="s">
        <v>1025</v>
      </c>
    </row>
    <row r="1876" spans="1:3" x14ac:dyDescent="0.25">
      <c r="A1876" s="34" t="s">
        <v>4204</v>
      </c>
      <c r="B1876" s="34" t="s">
        <v>4604</v>
      </c>
      <c r="C1876" s="34" t="s">
        <v>1025</v>
      </c>
    </row>
    <row r="1877" spans="1:3" x14ac:dyDescent="0.25">
      <c r="A1877" s="34" t="s">
        <v>297</v>
      </c>
      <c r="B1877" s="34" t="s">
        <v>4254</v>
      </c>
      <c r="C1877" s="34" t="s">
        <v>1025</v>
      </c>
    </row>
    <row r="1878" spans="1:3" x14ac:dyDescent="0.25">
      <c r="A1878" s="34" t="s">
        <v>297</v>
      </c>
      <c r="B1878" s="34" t="s">
        <v>2026</v>
      </c>
      <c r="C1878" s="34" t="s">
        <v>1025</v>
      </c>
    </row>
    <row r="1879" spans="1:3" x14ac:dyDescent="0.25">
      <c r="A1879" s="34" t="s">
        <v>501</v>
      </c>
      <c r="B1879" s="34" t="s">
        <v>1823</v>
      </c>
      <c r="C1879" s="34" t="s">
        <v>1025</v>
      </c>
    </row>
    <row r="1880" spans="1:3" x14ac:dyDescent="0.25">
      <c r="A1880" s="34" t="s">
        <v>473</v>
      </c>
      <c r="B1880" s="34" t="s">
        <v>1742</v>
      </c>
      <c r="C1880" s="34" t="s">
        <v>1025</v>
      </c>
    </row>
    <row r="1881" spans="1:3" x14ac:dyDescent="0.25">
      <c r="A1881" s="34" t="s">
        <v>4404</v>
      </c>
      <c r="B1881" s="34" t="s">
        <v>4405</v>
      </c>
      <c r="C1881" s="34" t="s">
        <v>1026</v>
      </c>
    </row>
    <row r="1882" spans="1:3" x14ac:dyDescent="0.25">
      <c r="A1882" s="34" t="s">
        <v>3138</v>
      </c>
      <c r="B1882" s="34" t="s">
        <v>3139</v>
      </c>
      <c r="C1882" s="34" t="s">
        <v>1026</v>
      </c>
    </row>
    <row r="1883" spans="1:3" x14ac:dyDescent="0.25">
      <c r="A1883" s="34" t="s">
        <v>2441</v>
      </c>
      <c r="B1883" s="34" t="s">
        <v>2442</v>
      </c>
      <c r="C1883" s="34" t="s">
        <v>1026</v>
      </c>
    </row>
    <row r="1884" spans="1:3" x14ac:dyDescent="0.25">
      <c r="A1884" s="34" t="s">
        <v>3043</v>
      </c>
      <c r="B1884" s="34" t="s">
        <v>3044</v>
      </c>
      <c r="C1884" s="34" t="s">
        <v>1025</v>
      </c>
    </row>
    <row r="1885" spans="1:3" x14ac:dyDescent="0.25">
      <c r="A1885" s="34" t="s">
        <v>4913</v>
      </c>
      <c r="B1885" s="34" t="s">
        <v>4914</v>
      </c>
      <c r="C1885" s="34" t="s">
        <v>1025</v>
      </c>
    </row>
    <row r="1886" spans="1:3" x14ac:dyDescent="0.25">
      <c r="A1886" s="34" t="s">
        <v>909</v>
      </c>
      <c r="B1886" s="34" t="s">
        <v>2490</v>
      </c>
      <c r="C1886" s="34" t="s">
        <v>1025</v>
      </c>
    </row>
    <row r="1887" spans="1:3" x14ac:dyDescent="0.25">
      <c r="A1887" s="34" t="s">
        <v>2414</v>
      </c>
      <c r="B1887" s="34" t="s">
        <v>2415</v>
      </c>
      <c r="C1887" s="34" t="s">
        <v>1025</v>
      </c>
    </row>
    <row r="1888" spans="1:3" x14ac:dyDescent="0.25">
      <c r="A1888" s="34" t="s">
        <v>2412</v>
      </c>
      <c r="B1888" s="34" t="s">
        <v>2413</v>
      </c>
      <c r="C1888" s="34" t="s">
        <v>1025</v>
      </c>
    </row>
    <row r="1889" spans="1:3" x14ac:dyDescent="0.25">
      <c r="A1889" s="34" t="s">
        <v>2417</v>
      </c>
      <c r="B1889" s="34" t="s">
        <v>2418</v>
      </c>
      <c r="C1889" s="34" t="s">
        <v>1025</v>
      </c>
    </row>
    <row r="1890" spans="1:3" x14ac:dyDescent="0.25">
      <c r="A1890" s="34" t="s">
        <v>2419</v>
      </c>
      <c r="B1890" s="34" t="s">
        <v>2420</v>
      </c>
      <c r="C1890" s="34" t="s">
        <v>1025</v>
      </c>
    </row>
    <row r="1891" spans="1:3" x14ac:dyDescent="0.25">
      <c r="A1891" s="34" t="s">
        <v>71</v>
      </c>
      <c r="B1891" s="34" t="s">
        <v>1285</v>
      </c>
      <c r="C1891" s="34" t="s">
        <v>1025</v>
      </c>
    </row>
    <row r="1892" spans="1:3" x14ac:dyDescent="0.25">
      <c r="A1892" s="34" t="s">
        <v>786</v>
      </c>
      <c r="B1892" s="34" t="s">
        <v>4308</v>
      </c>
      <c r="C1892" s="34" t="s">
        <v>1026</v>
      </c>
    </row>
    <row r="1893" spans="1:3" x14ac:dyDescent="0.25">
      <c r="A1893" s="34" t="s">
        <v>1865</v>
      </c>
      <c r="B1893" s="34" t="s">
        <v>1866</v>
      </c>
      <c r="C1893" s="34" t="s">
        <v>1025</v>
      </c>
    </row>
    <row r="1894" spans="1:3" x14ac:dyDescent="0.25">
      <c r="A1894" s="34" t="s">
        <v>1919</v>
      </c>
      <c r="B1894" s="34" t="s">
        <v>1920</v>
      </c>
      <c r="C1894" s="34" t="s">
        <v>1025</v>
      </c>
    </row>
    <row r="1895" spans="1:3" x14ac:dyDescent="0.25">
      <c r="A1895" s="34" t="s">
        <v>2350</v>
      </c>
      <c r="B1895" s="34" t="s">
        <v>2351</v>
      </c>
      <c r="C1895" s="34" t="s">
        <v>1025</v>
      </c>
    </row>
    <row r="1896" spans="1:3" x14ac:dyDescent="0.25">
      <c r="A1896" s="34" t="s">
        <v>94</v>
      </c>
      <c r="B1896" s="34" t="s">
        <v>1323</v>
      </c>
      <c r="C1896" s="34" t="s">
        <v>1026</v>
      </c>
    </row>
    <row r="1897" spans="1:3" x14ac:dyDescent="0.25">
      <c r="A1897" s="34" t="s">
        <v>572</v>
      </c>
      <c r="B1897" s="34" t="s">
        <v>3030</v>
      </c>
      <c r="C1897" s="34" t="s">
        <v>1025</v>
      </c>
    </row>
    <row r="1898" spans="1:3" x14ac:dyDescent="0.25">
      <c r="A1898" s="34" t="s">
        <v>572</v>
      </c>
      <c r="B1898" s="34" t="s">
        <v>4413</v>
      </c>
      <c r="C1898" s="34" t="s">
        <v>1026</v>
      </c>
    </row>
    <row r="1899" spans="1:3" x14ac:dyDescent="0.25">
      <c r="A1899" s="34" t="s">
        <v>194</v>
      </c>
      <c r="B1899" s="34" t="s">
        <v>1152</v>
      </c>
      <c r="C1899" s="34" t="s">
        <v>1026</v>
      </c>
    </row>
    <row r="1900" spans="1:3" x14ac:dyDescent="0.25">
      <c r="A1900" s="34" t="s">
        <v>193</v>
      </c>
      <c r="B1900" s="34" t="s">
        <v>1151</v>
      </c>
      <c r="C1900" s="34" t="s">
        <v>1026</v>
      </c>
    </row>
    <row r="1901" spans="1:3" x14ac:dyDescent="0.25">
      <c r="A1901" s="34" t="s">
        <v>1090</v>
      </c>
      <c r="B1901" s="34" t="s">
        <v>1091</v>
      </c>
      <c r="C1901" s="34" t="s">
        <v>1026</v>
      </c>
    </row>
    <row r="1902" spans="1:3" x14ac:dyDescent="0.25">
      <c r="A1902" s="34" t="s">
        <v>196</v>
      </c>
      <c r="B1902" s="34" t="s">
        <v>1153</v>
      </c>
      <c r="C1902" s="34" t="s">
        <v>1026</v>
      </c>
    </row>
    <row r="1903" spans="1:3" x14ac:dyDescent="0.25">
      <c r="A1903" s="34" t="s">
        <v>4489</v>
      </c>
      <c r="B1903" s="34" t="s">
        <v>4490</v>
      </c>
      <c r="C1903" s="34" t="s">
        <v>1025</v>
      </c>
    </row>
    <row r="1904" spans="1:3" x14ac:dyDescent="0.25">
      <c r="A1904" s="34" t="s">
        <v>3813</v>
      </c>
      <c r="B1904" s="34" t="s">
        <v>3814</v>
      </c>
      <c r="C1904" s="34" t="s">
        <v>1025</v>
      </c>
    </row>
    <row r="1905" spans="1:3" x14ac:dyDescent="0.25">
      <c r="A1905" s="34" t="s">
        <v>3748</v>
      </c>
      <c r="B1905" s="34" t="s">
        <v>3749</v>
      </c>
      <c r="C1905" s="34" t="s">
        <v>1025</v>
      </c>
    </row>
    <row r="1906" spans="1:3" x14ac:dyDescent="0.25">
      <c r="A1906" s="34" t="s">
        <v>3748</v>
      </c>
      <c r="B1906" s="34" t="s">
        <v>3794</v>
      </c>
      <c r="C1906" s="34" t="s">
        <v>1025</v>
      </c>
    </row>
    <row r="1907" spans="1:3" x14ac:dyDescent="0.25">
      <c r="A1907" s="34" t="s">
        <v>2093</v>
      </c>
      <c r="B1907" s="34" t="s">
        <v>2094</v>
      </c>
      <c r="C1907" s="34" t="s">
        <v>1025</v>
      </c>
    </row>
    <row r="1908" spans="1:3" x14ac:dyDescent="0.25">
      <c r="A1908" s="34" t="s">
        <v>116</v>
      </c>
      <c r="B1908" s="34" t="s">
        <v>4449</v>
      </c>
      <c r="C1908" s="34" t="s">
        <v>1026</v>
      </c>
    </row>
    <row r="1909" spans="1:3" x14ac:dyDescent="0.25">
      <c r="A1909" s="34" t="s">
        <v>699</v>
      </c>
      <c r="B1909" s="34" t="s">
        <v>1175</v>
      </c>
      <c r="C1909" s="34" t="s">
        <v>1025</v>
      </c>
    </row>
    <row r="1910" spans="1:3" x14ac:dyDescent="0.25">
      <c r="A1910" s="34" t="s">
        <v>699</v>
      </c>
      <c r="B1910" s="34" t="s">
        <v>1457</v>
      </c>
      <c r="C1910" s="34" t="s">
        <v>1025</v>
      </c>
    </row>
    <row r="1911" spans="1:3" x14ac:dyDescent="0.25">
      <c r="A1911" s="34" t="s">
        <v>699</v>
      </c>
      <c r="B1911" s="34" t="s">
        <v>2070</v>
      </c>
      <c r="C1911" s="34" t="s">
        <v>1025</v>
      </c>
    </row>
    <row r="1912" spans="1:3" x14ac:dyDescent="0.25">
      <c r="A1912" s="34" t="s">
        <v>699</v>
      </c>
      <c r="B1912" s="34" t="s">
        <v>2180</v>
      </c>
      <c r="C1912" s="34" t="s">
        <v>1025</v>
      </c>
    </row>
    <row r="1913" spans="1:3" x14ac:dyDescent="0.25">
      <c r="A1913" s="34" t="s">
        <v>4070</v>
      </c>
      <c r="B1913" s="34" t="s">
        <v>4071</v>
      </c>
      <c r="C1913" s="34" t="s">
        <v>1025</v>
      </c>
    </row>
    <row r="1914" spans="1:3" x14ac:dyDescent="0.25">
      <c r="A1914" s="34" t="s">
        <v>1044</v>
      </c>
      <c r="B1914" s="34" t="s">
        <v>1045</v>
      </c>
      <c r="C1914" s="34" t="s">
        <v>1026</v>
      </c>
    </row>
    <row r="1915" spans="1:3" x14ac:dyDescent="0.25">
      <c r="A1915" s="34" t="s">
        <v>1044</v>
      </c>
      <c r="B1915" s="34" t="s">
        <v>2560</v>
      </c>
      <c r="C1915" s="34" t="s">
        <v>1026</v>
      </c>
    </row>
    <row r="1916" spans="1:3" x14ac:dyDescent="0.25">
      <c r="A1916" s="34" t="s">
        <v>361</v>
      </c>
      <c r="B1916" s="34" t="s">
        <v>4598</v>
      </c>
      <c r="C1916" s="34" t="s">
        <v>1026</v>
      </c>
    </row>
    <row r="1917" spans="1:3" x14ac:dyDescent="0.25">
      <c r="A1917" s="34" t="s">
        <v>4480</v>
      </c>
      <c r="B1917" s="34" t="s">
        <v>4481</v>
      </c>
      <c r="C1917" s="34" t="s">
        <v>1025</v>
      </c>
    </row>
    <row r="1918" spans="1:3" x14ac:dyDescent="0.25">
      <c r="A1918" s="34" t="s">
        <v>2504</v>
      </c>
      <c r="B1918" s="34" t="s">
        <v>4749</v>
      </c>
      <c r="C1918" s="34" t="s">
        <v>1025</v>
      </c>
    </row>
    <row r="1919" spans="1:3" x14ac:dyDescent="0.25">
      <c r="A1919" s="34" t="s">
        <v>2172</v>
      </c>
      <c r="B1919" s="34" t="s">
        <v>2173</v>
      </c>
      <c r="C1919" s="34" t="s">
        <v>1025</v>
      </c>
    </row>
    <row r="1920" spans="1:3" x14ac:dyDescent="0.25">
      <c r="A1920" s="34" t="s">
        <v>285</v>
      </c>
      <c r="B1920" s="34" t="s">
        <v>4744</v>
      </c>
      <c r="C1920" s="34" t="s">
        <v>1026</v>
      </c>
    </row>
    <row r="1921" spans="1:3" x14ac:dyDescent="0.25">
      <c r="A1921" s="34" t="s">
        <v>4760</v>
      </c>
      <c r="B1921" s="34" t="s">
        <v>4761</v>
      </c>
      <c r="C1921" s="34" t="s">
        <v>1025</v>
      </c>
    </row>
    <row r="1922" spans="1:3" x14ac:dyDescent="0.25">
      <c r="A1922" s="34" t="s">
        <v>4780</v>
      </c>
      <c r="B1922" s="34" t="s">
        <v>4781</v>
      </c>
      <c r="C1922" s="34" t="s">
        <v>1025</v>
      </c>
    </row>
    <row r="1923" spans="1:3" x14ac:dyDescent="0.25">
      <c r="A1923" s="34" t="s">
        <v>2858</v>
      </c>
      <c r="B1923" s="34" t="s">
        <v>2859</v>
      </c>
      <c r="C1923" s="34" t="s">
        <v>1025</v>
      </c>
    </row>
    <row r="1924" spans="1:3" x14ac:dyDescent="0.25">
      <c r="A1924" s="34" t="s">
        <v>576</v>
      </c>
      <c r="B1924" s="34" t="s">
        <v>4424</v>
      </c>
      <c r="C1924" s="34" t="s">
        <v>1026</v>
      </c>
    </row>
    <row r="1925" spans="1:3" x14ac:dyDescent="0.25">
      <c r="A1925" s="34" t="s">
        <v>660</v>
      </c>
      <c r="B1925" s="34" t="s">
        <v>3894</v>
      </c>
      <c r="C1925" s="34" t="s">
        <v>1026</v>
      </c>
    </row>
    <row r="1926" spans="1:3" x14ac:dyDescent="0.25">
      <c r="A1926" s="34" t="s">
        <v>855</v>
      </c>
      <c r="B1926" s="34" t="s">
        <v>2023</v>
      </c>
      <c r="C1926" s="34" t="s">
        <v>1026</v>
      </c>
    </row>
    <row r="1927" spans="1:3" x14ac:dyDescent="0.25">
      <c r="A1927" s="34" t="s">
        <v>852</v>
      </c>
      <c r="B1927" s="34" t="s">
        <v>2020</v>
      </c>
      <c r="C1927" s="34" t="s">
        <v>1026</v>
      </c>
    </row>
    <row r="1928" spans="1:3" x14ac:dyDescent="0.25">
      <c r="A1928" s="34" t="s">
        <v>851</v>
      </c>
      <c r="B1928" s="34" t="s">
        <v>2019</v>
      </c>
      <c r="C1928" s="34" t="s">
        <v>1026</v>
      </c>
    </row>
    <row r="1929" spans="1:3" x14ac:dyDescent="0.25">
      <c r="A1929" s="34" t="s">
        <v>4170</v>
      </c>
      <c r="B1929" s="34" t="s">
        <v>4171</v>
      </c>
      <c r="C1929" s="34" t="s">
        <v>1025</v>
      </c>
    </row>
    <row r="1930" spans="1:3" x14ac:dyDescent="0.25">
      <c r="A1930" s="34" t="s">
        <v>4170</v>
      </c>
      <c r="B1930" s="34" t="s">
        <v>4200</v>
      </c>
      <c r="C1930" s="34" t="s">
        <v>1025</v>
      </c>
    </row>
    <row r="1931" spans="1:3" x14ac:dyDescent="0.25">
      <c r="A1931" s="34" t="s">
        <v>4231</v>
      </c>
      <c r="B1931" s="34" t="s">
        <v>4232</v>
      </c>
      <c r="C1931" s="34" t="s">
        <v>1025</v>
      </c>
    </row>
    <row r="1932" spans="1:3" x14ac:dyDescent="0.25">
      <c r="A1932" s="34" t="s">
        <v>4568</v>
      </c>
      <c r="B1932" s="34" t="s">
        <v>4569</v>
      </c>
      <c r="C1932" s="34" t="s">
        <v>1025</v>
      </c>
    </row>
    <row r="1933" spans="1:3" x14ac:dyDescent="0.25">
      <c r="A1933" s="34" t="s">
        <v>533</v>
      </c>
      <c r="B1933" s="34" t="s">
        <v>4683</v>
      </c>
      <c r="C1933" s="34" t="s">
        <v>1025</v>
      </c>
    </row>
    <row r="1934" spans="1:3" x14ac:dyDescent="0.25">
      <c r="A1934" s="34" t="s">
        <v>553</v>
      </c>
      <c r="B1934" s="34" t="s">
        <v>4714</v>
      </c>
      <c r="C1934" s="34" t="s">
        <v>1025</v>
      </c>
    </row>
    <row r="1935" spans="1:3" x14ac:dyDescent="0.25">
      <c r="A1935" s="34" t="s">
        <v>948</v>
      </c>
      <c r="B1935" s="34" t="s">
        <v>4961</v>
      </c>
      <c r="C1935" s="34" t="s">
        <v>1026</v>
      </c>
    </row>
    <row r="1936" spans="1:3" x14ac:dyDescent="0.25">
      <c r="A1936" s="34" t="s">
        <v>5001</v>
      </c>
      <c r="B1936" s="34" t="s">
        <v>5002</v>
      </c>
      <c r="C1936" s="34" t="s">
        <v>1025</v>
      </c>
    </row>
    <row r="1937" spans="1:3" x14ac:dyDescent="0.25">
      <c r="A1937" s="34" t="s">
        <v>5041</v>
      </c>
      <c r="B1937" s="34" t="s">
        <v>5042</v>
      </c>
      <c r="C1937" s="34" t="s">
        <v>1025</v>
      </c>
    </row>
    <row r="1938" spans="1:3" x14ac:dyDescent="0.25">
      <c r="A1938" s="34" t="s">
        <v>4410</v>
      </c>
      <c r="B1938" s="34" t="s">
        <v>4411</v>
      </c>
      <c r="C1938" s="34" t="s">
        <v>1025</v>
      </c>
    </row>
    <row r="1939" spans="1:3" x14ac:dyDescent="0.25">
      <c r="A1939" s="34" t="s">
        <v>2967</v>
      </c>
      <c r="B1939" s="34" t="s">
        <v>2968</v>
      </c>
      <c r="C1939" s="34" t="s">
        <v>1025</v>
      </c>
    </row>
    <row r="1940" spans="1:3" x14ac:dyDescent="0.25">
      <c r="A1940" s="34" t="s">
        <v>2866</v>
      </c>
      <c r="B1940" s="34" t="s">
        <v>2867</v>
      </c>
      <c r="C1940" s="34" t="s">
        <v>1025</v>
      </c>
    </row>
    <row r="1941" spans="1:3" x14ac:dyDescent="0.25">
      <c r="A1941" s="34" t="s">
        <v>2906</v>
      </c>
      <c r="B1941" s="34" t="s">
        <v>2907</v>
      </c>
      <c r="C1941" s="34" t="s">
        <v>1025</v>
      </c>
    </row>
    <row r="1942" spans="1:3" x14ac:dyDescent="0.25">
      <c r="A1942" s="34" t="s">
        <v>2904</v>
      </c>
      <c r="B1942" s="34" t="s">
        <v>2905</v>
      </c>
      <c r="C1942" s="34" t="s">
        <v>1025</v>
      </c>
    </row>
    <row r="1943" spans="1:3" x14ac:dyDescent="0.25">
      <c r="A1943" s="34" t="s">
        <v>2914</v>
      </c>
      <c r="B1943" s="34" t="s">
        <v>2915</v>
      </c>
      <c r="C1943" s="34" t="s">
        <v>1025</v>
      </c>
    </row>
    <row r="1944" spans="1:3" x14ac:dyDescent="0.25">
      <c r="A1944" s="34" t="s">
        <v>3597</v>
      </c>
      <c r="B1944" s="34" t="s">
        <v>3598</v>
      </c>
      <c r="C1944" s="34" t="s">
        <v>1025</v>
      </c>
    </row>
    <row r="1945" spans="1:3" x14ac:dyDescent="0.25">
      <c r="A1945" s="34" t="s">
        <v>2785</v>
      </c>
      <c r="B1945" s="34" t="s">
        <v>2786</v>
      </c>
      <c r="C1945" s="34" t="s">
        <v>1025</v>
      </c>
    </row>
    <row r="1946" spans="1:3" x14ac:dyDescent="0.25">
      <c r="A1946" s="34" t="s">
        <v>2773</v>
      </c>
      <c r="B1946" s="34" t="s">
        <v>2774</v>
      </c>
      <c r="C1946" s="34" t="s">
        <v>1025</v>
      </c>
    </row>
    <row r="1947" spans="1:3" x14ac:dyDescent="0.25">
      <c r="A1947" s="34" t="s">
        <v>2775</v>
      </c>
      <c r="B1947" s="34" t="s">
        <v>2776</v>
      </c>
      <c r="C1947" s="34" t="s">
        <v>1025</v>
      </c>
    </row>
    <row r="1948" spans="1:3" x14ac:dyDescent="0.25">
      <c r="A1948" s="34" t="s">
        <v>2781</v>
      </c>
      <c r="B1948" s="34" t="s">
        <v>2782</v>
      </c>
      <c r="C1948" s="34" t="s">
        <v>1025</v>
      </c>
    </row>
    <row r="1949" spans="1:3" x14ac:dyDescent="0.25">
      <c r="A1949" s="34" t="s">
        <v>2783</v>
      </c>
      <c r="B1949" s="34" t="s">
        <v>2784</v>
      </c>
      <c r="C1949" s="34" t="s">
        <v>1025</v>
      </c>
    </row>
    <row r="1950" spans="1:3" x14ac:dyDescent="0.25">
      <c r="A1950" s="34" t="s">
        <v>2779</v>
      </c>
      <c r="B1950" s="34" t="s">
        <v>2780</v>
      </c>
      <c r="C1950" s="34" t="s">
        <v>1025</v>
      </c>
    </row>
    <row r="1951" spans="1:3" x14ac:dyDescent="0.25">
      <c r="A1951" s="34" t="s">
        <v>2777</v>
      </c>
      <c r="B1951" s="34" t="s">
        <v>2778</v>
      </c>
      <c r="C1951" s="34" t="s">
        <v>1025</v>
      </c>
    </row>
    <row r="1952" spans="1:3" x14ac:dyDescent="0.25">
      <c r="A1952" s="34" t="s">
        <v>2910</v>
      </c>
      <c r="B1952" s="34" t="s">
        <v>2911</v>
      </c>
      <c r="C1952" s="34" t="s">
        <v>1025</v>
      </c>
    </row>
    <row r="1953" spans="1:3" x14ac:dyDescent="0.25">
      <c r="A1953" s="34" t="s">
        <v>2908</v>
      </c>
      <c r="B1953" s="34" t="s">
        <v>2909</v>
      </c>
      <c r="C1953" s="34" t="s">
        <v>1025</v>
      </c>
    </row>
    <row r="1954" spans="1:3" x14ac:dyDescent="0.25">
      <c r="A1954" s="34" t="s">
        <v>2912</v>
      </c>
      <c r="B1954" s="34" t="s">
        <v>2913</v>
      </c>
      <c r="C1954" s="34" t="s">
        <v>1025</v>
      </c>
    </row>
    <row r="1955" spans="1:3" x14ac:dyDescent="0.25">
      <c r="A1955" s="34" t="s">
        <v>2916</v>
      </c>
      <c r="B1955" s="34" t="s">
        <v>2917</v>
      </c>
      <c r="C1955" s="34" t="s">
        <v>1025</v>
      </c>
    </row>
    <row r="1956" spans="1:3" x14ac:dyDescent="0.25">
      <c r="A1956" s="34" t="s">
        <v>3599</v>
      </c>
      <c r="B1956" s="34" t="s">
        <v>3600</v>
      </c>
      <c r="C1956" s="34" t="s">
        <v>1025</v>
      </c>
    </row>
    <row r="1957" spans="1:3" x14ac:dyDescent="0.25">
      <c r="A1957" s="34" t="s">
        <v>3601</v>
      </c>
      <c r="B1957" s="34" t="s">
        <v>3602</v>
      </c>
      <c r="C1957" s="34" t="s">
        <v>1025</v>
      </c>
    </row>
    <row r="1958" spans="1:3" x14ac:dyDescent="0.25">
      <c r="A1958" s="34" t="s">
        <v>2918</v>
      </c>
      <c r="B1958" s="34" t="s">
        <v>2919</v>
      </c>
      <c r="C1958" s="34" t="s">
        <v>1025</v>
      </c>
    </row>
    <row r="1959" spans="1:3" x14ac:dyDescent="0.25">
      <c r="A1959" s="34" t="s">
        <v>2988</v>
      </c>
      <c r="B1959" s="34" t="s">
        <v>2989</v>
      </c>
      <c r="C1959" s="34" t="s">
        <v>1025</v>
      </c>
    </row>
    <row r="1960" spans="1:3" x14ac:dyDescent="0.25">
      <c r="A1960" s="34" t="s">
        <v>2823</v>
      </c>
      <c r="B1960" s="34" t="s">
        <v>2824</v>
      </c>
      <c r="C1960" s="34" t="s">
        <v>1025</v>
      </c>
    </row>
    <row r="1961" spans="1:3" x14ac:dyDescent="0.25">
      <c r="A1961" s="34" t="s">
        <v>2920</v>
      </c>
      <c r="B1961" s="34" t="s">
        <v>2921</v>
      </c>
      <c r="C1961" s="34" t="s">
        <v>1025</v>
      </c>
    </row>
    <row r="1962" spans="1:3" x14ac:dyDescent="0.25">
      <c r="A1962" s="34" t="s">
        <v>2996</v>
      </c>
      <c r="B1962" s="34" t="s">
        <v>2997</v>
      </c>
      <c r="C1962" s="34" t="s">
        <v>1025</v>
      </c>
    </row>
    <row r="1963" spans="1:3" x14ac:dyDescent="0.25">
      <c r="A1963" s="34" t="s">
        <v>2639</v>
      </c>
      <c r="B1963" s="34" t="s">
        <v>2640</v>
      </c>
      <c r="C1963" s="34" t="s">
        <v>1025</v>
      </c>
    </row>
    <row r="1964" spans="1:3" x14ac:dyDescent="0.25">
      <c r="A1964" s="34" t="s">
        <v>2641</v>
      </c>
      <c r="B1964" s="34" t="s">
        <v>2642</v>
      </c>
      <c r="C1964" s="34" t="s">
        <v>1025</v>
      </c>
    </row>
    <row r="1965" spans="1:3" x14ac:dyDescent="0.25">
      <c r="A1965" s="34" t="s">
        <v>2641</v>
      </c>
      <c r="B1965" s="34" t="s">
        <v>2922</v>
      </c>
      <c r="C1965" s="34" t="s">
        <v>1025</v>
      </c>
    </row>
    <row r="1966" spans="1:3" x14ac:dyDescent="0.25">
      <c r="A1966" s="34" t="s">
        <v>2643</v>
      </c>
      <c r="B1966" s="34" t="s">
        <v>2644</v>
      </c>
      <c r="C1966" s="34" t="s">
        <v>1025</v>
      </c>
    </row>
    <row r="1967" spans="1:3" x14ac:dyDescent="0.25">
      <c r="A1967" s="34" t="s">
        <v>2643</v>
      </c>
      <c r="B1967" s="34" t="s">
        <v>2923</v>
      </c>
      <c r="C1967" s="34" t="s">
        <v>1025</v>
      </c>
    </row>
    <row r="1968" spans="1:3" x14ac:dyDescent="0.25">
      <c r="A1968" s="34" t="s">
        <v>2676</v>
      </c>
      <c r="B1968" s="34" t="s">
        <v>2677</v>
      </c>
      <c r="C1968" s="34" t="s">
        <v>1025</v>
      </c>
    </row>
    <row r="1969" spans="1:3" x14ac:dyDescent="0.25">
      <c r="A1969" s="34" t="s">
        <v>2645</v>
      </c>
      <c r="B1969" s="34" t="s">
        <v>2646</v>
      </c>
      <c r="C1969" s="34" t="s">
        <v>1025</v>
      </c>
    </row>
    <row r="1970" spans="1:3" x14ac:dyDescent="0.25">
      <c r="A1970" s="34" t="s">
        <v>2924</v>
      </c>
      <c r="B1970" s="34" t="s">
        <v>2925</v>
      </c>
      <c r="C1970" s="34" t="s">
        <v>1025</v>
      </c>
    </row>
    <row r="1971" spans="1:3" x14ac:dyDescent="0.25">
      <c r="A1971" s="34" t="s">
        <v>2647</v>
      </c>
      <c r="B1971" s="34" t="s">
        <v>2648</v>
      </c>
      <c r="C1971" s="34" t="s">
        <v>1025</v>
      </c>
    </row>
    <row r="1972" spans="1:3" x14ac:dyDescent="0.25">
      <c r="A1972" s="34" t="s">
        <v>2833</v>
      </c>
      <c r="B1972" s="34" t="s">
        <v>2834</v>
      </c>
      <c r="C1972" s="34" t="s">
        <v>1025</v>
      </c>
    </row>
    <row r="1973" spans="1:3" x14ac:dyDescent="0.25">
      <c r="A1973" s="34" t="s">
        <v>2926</v>
      </c>
      <c r="B1973" s="34" t="s">
        <v>2927</v>
      </c>
      <c r="C1973" s="34" t="s">
        <v>1025</v>
      </c>
    </row>
    <row r="1974" spans="1:3" x14ac:dyDescent="0.25">
      <c r="A1974" s="34" t="s">
        <v>2668</v>
      </c>
      <c r="B1974" s="34" t="s">
        <v>2669</v>
      </c>
      <c r="C1974" s="34" t="s">
        <v>1025</v>
      </c>
    </row>
    <row r="1975" spans="1:3" x14ac:dyDescent="0.25">
      <c r="A1975" s="34" t="s">
        <v>2928</v>
      </c>
      <c r="B1975" s="34" t="s">
        <v>2929</v>
      </c>
      <c r="C1975" s="34" t="s">
        <v>1025</v>
      </c>
    </row>
    <row r="1976" spans="1:3" x14ac:dyDescent="0.25">
      <c r="A1976" s="34" t="s">
        <v>2930</v>
      </c>
      <c r="B1976" s="34" t="s">
        <v>2931</v>
      </c>
      <c r="C1976" s="34" t="s">
        <v>1025</v>
      </c>
    </row>
    <row r="1977" spans="1:3" x14ac:dyDescent="0.25">
      <c r="A1977" s="34" t="s">
        <v>2649</v>
      </c>
      <c r="B1977" s="34" t="s">
        <v>2650</v>
      </c>
      <c r="C1977" s="34" t="s">
        <v>1025</v>
      </c>
    </row>
    <row r="1978" spans="1:3" x14ac:dyDescent="0.25">
      <c r="A1978" s="34" t="s">
        <v>2975</v>
      </c>
      <c r="B1978" s="34" t="s">
        <v>2976</v>
      </c>
      <c r="C1978" s="34" t="s">
        <v>1025</v>
      </c>
    </row>
    <row r="1979" spans="1:3" x14ac:dyDescent="0.25">
      <c r="A1979" s="34" t="s">
        <v>2651</v>
      </c>
      <c r="B1979" s="34" t="s">
        <v>2652</v>
      </c>
      <c r="C1979" s="34" t="s">
        <v>1025</v>
      </c>
    </row>
    <row r="1980" spans="1:3" x14ac:dyDescent="0.25">
      <c r="A1980" s="34" t="s">
        <v>2651</v>
      </c>
      <c r="B1980" s="34" t="s">
        <v>2932</v>
      </c>
      <c r="C1980" s="34" t="s">
        <v>1025</v>
      </c>
    </row>
    <row r="1981" spans="1:3" x14ac:dyDescent="0.25">
      <c r="A1981" s="34" t="s">
        <v>2653</v>
      </c>
      <c r="B1981" s="34" t="s">
        <v>2654</v>
      </c>
      <c r="C1981" s="34" t="s">
        <v>1025</v>
      </c>
    </row>
    <row r="1982" spans="1:3" x14ac:dyDescent="0.25">
      <c r="A1982" s="34" t="s">
        <v>2933</v>
      </c>
      <c r="B1982" s="34" t="s">
        <v>2934</v>
      </c>
      <c r="C1982" s="34" t="s">
        <v>1025</v>
      </c>
    </row>
    <row r="1983" spans="1:3" x14ac:dyDescent="0.25">
      <c r="A1983" s="34" t="s">
        <v>2992</v>
      </c>
      <c r="B1983" s="34" t="s">
        <v>2993</v>
      </c>
      <c r="C1983" s="34" t="s">
        <v>1025</v>
      </c>
    </row>
    <row r="1984" spans="1:3" x14ac:dyDescent="0.25">
      <c r="A1984" s="34" t="s">
        <v>2672</v>
      </c>
      <c r="B1984" s="34" t="s">
        <v>2673</v>
      </c>
      <c r="C1984" s="34" t="s">
        <v>1025</v>
      </c>
    </row>
    <row r="1985" spans="1:3" x14ac:dyDescent="0.25">
      <c r="A1985" s="34" t="s">
        <v>2935</v>
      </c>
      <c r="B1985" s="34" t="s">
        <v>2936</v>
      </c>
      <c r="C1985" s="34" t="s">
        <v>1025</v>
      </c>
    </row>
    <row r="1986" spans="1:3" x14ac:dyDescent="0.25">
      <c r="A1986" s="34" t="s">
        <v>2941</v>
      </c>
      <c r="B1986" s="34" t="s">
        <v>2942</v>
      </c>
      <c r="C1986" s="34" t="s">
        <v>1025</v>
      </c>
    </row>
    <row r="1987" spans="1:3" x14ac:dyDescent="0.25">
      <c r="A1987" s="34" t="s">
        <v>2939</v>
      </c>
      <c r="B1987" s="34" t="s">
        <v>2940</v>
      </c>
      <c r="C1987" s="34" t="s">
        <v>1025</v>
      </c>
    </row>
    <row r="1988" spans="1:3" x14ac:dyDescent="0.25">
      <c r="A1988" s="34" t="s">
        <v>2937</v>
      </c>
      <c r="B1988" s="34" t="s">
        <v>2938</v>
      </c>
      <c r="C1988" s="34" t="s">
        <v>1025</v>
      </c>
    </row>
    <row r="1989" spans="1:3" x14ac:dyDescent="0.25">
      <c r="A1989" s="34" t="s">
        <v>2674</v>
      </c>
      <c r="B1989" s="34" t="s">
        <v>2675</v>
      </c>
      <c r="C1989" s="34" t="s">
        <v>1025</v>
      </c>
    </row>
    <row r="1990" spans="1:3" x14ac:dyDescent="0.25">
      <c r="A1990" s="34" t="s">
        <v>2670</v>
      </c>
      <c r="B1990" s="34" t="s">
        <v>2671</v>
      </c>
      <c r="C1990" s="34" t="s">
        <v>1025</v>
      </c>
    </row>
    <row r="1991" spans="1:3" x14ac:dyDescent="0.25">
      <c r="A1991" s="34" t="s">
        <v>2655</v>
      </c>
      <c r="B1991" s="34" t="s">
        <v>2656</v>
      </c>
      <c r="C1991" s="34" t="s">
        <v>1025</v>
      </c>
    </row>
    <row r="1992" spans="1:3" x14ac:dyDescent="0.25">
      <c r="A1992" s="34" t="s">
        <v>2943</v>
      </c>
      <c r="B1992" s="34" t="s">
        <v>2944</v>
      </c>
      <c r="C1992" s="34" t="s">
        <v>1025</v>
      </c>
    </row>
    <row r="1993" spans="1:3" x14ac:dyDescent="0.25">
      <c r="A1993" s="34" t="s">
        <v>2657</v>
      </c>
      <c r="B1993" s="34" t="s">
        <v>2658</v>
      </c>
      <c r="C1993" s="34" t="s">
        <v>1025</v>
      </c>
    </row>
    <row r="1994" spans="1:3" x14ac:dyDescent="0.25">
      <c r="A1994" s="34" t="s">
        <v>2659</v>
      </c>
      <c r="B1994" s="34" t="s">
        <v>2660</v>
      </c>
      <c r="C1994" s="34" t="s">
        <v>1025</v>
      </c>
    </row>
    <row r="1995" spans="1:3" x14ac:dyDescent="0.25">
      <c r="A1995" s="34" t="s">
        <v>2659</v>
      </c>
      <c r="B1995" s="34" t="s">
        <v>2945</v>
      </c>
      <c r="C1995" s="34" t="s">
        <v>1025</v>
      </c>
    </row>
    <row r="1996" spans="1:3" x14ac:dyDescent="0.25">
      <c r="A1996" s="34" t="s">
        <v>2661</v>
      </c>
      <c r="B1996" s="34" t="s">
        <v>2662</v>
      </c>
      <c r="C1996" s="34" t="s">
        <v>1025</v>
      </c>
    </row>
    <row r="1997" spans="1:3" x14ac:dyDescent="0.25">
      <c r="A1997" s="34" t="s">
        <v>2661</v>
      </c>
      <c r="B1997" s="34" t="s">
        <v>2946</v>
      </c>
      <c r="C1997" s="34" t="s">
        <v>1025</v>
      </c>
    </row>
    <row r="1998" spans="1:3" x14ac:dyDescent="0.25">
      <c r="A1998" s="34" t="s">
        <v>2864</v>
      </c>
      <c r="B1998" s="34" t="s">
        <v>2865</v>
      </c>
      <c r="C1998" s="34" t="s">
        <v>1025</v>
      </c>
    </row>
    <row r="1999" spans="1:3" x14ac:dyDescent="0.25">
      <c r="A1999" s="34" t="s">
        <v>2765</v>
      </c>
      <c r="B1999" s="34" t="s">
        <v>2766</v>
      </c>
      <c r="C1999" s="34" t="s">
        <v>1025</v>
      </c>
    </row>
    <row r="2000" spans="1:3" x14ac:dyDescent="0.25">
      <c r="A2000" s="34" t="s">
        <v>2765</v>
      </c>
      <c r="B2000" s="34" t="s">
        <v>2947</v>
      </c>
      <c r="C2000" s="34" t="s">
        <v>1025</v>
      </c>
    </row>
    <row r="2001" spans="1:3" x14ac:dyDescent="0.25">
      <c r="A2001" s="34" t="s">
        <v>2802</v>
      </c>
      <c r="B2001" s="34" t="s">
        <v>2803</v>
      </c>
      <c r="C2001" s="34" t="s">
        <v>1025</v>
      </c>
    </row>
    <row r="2002" spans="1:3" x14ac:dyDescent="0.25">
      <c r="A2002" s="34" t="s">
        <v>2663</v>
      </c>
      <c r="B2002" s="34" t="s">
        <v>2664</v>
      </c>
      <c r="C2002" s="34" t="s">
        <v>1025</v>
      </c>
    </row>
    <row r="2003" spans="1:3" x14ac:dyDescent="0.25">
      <c r="A2003" s="34" t="s">
        <v>2843</v>
      </c>
      <c r="B2003" s="34" t="s">
        <v>2844</v>
      </c>
      <c r="C2003" s="34" t="s">
        <v>1025</v>
      </c>
    </row>
    <row r="2004" spans="1:3" x14ac:dyDescent="0.25">
      <c r="A2004" s="34" t="s">
        <v>4464</v>
      </c>
      <c r="B2004" s="34" t="s">
        <v>4465</v>
      </c>
      <c r="C2004" s="34" t="s">
        <v>1025</v>
      </c>
    </row>
    <row r="2005" spans="1:3" x14ac:dyDescent="0.25">
      <c r="A2005" s="34" t="s">
        <v>474</v>
      </c>
      <c r="B2005" s="34" t="s">
        <v>1743</v>
      </c>
      <c r="C2005" s="34" t="s">
        <v>1025</v>
      </c>
    </row>
    <row r="2006" spans="1:3" x14ac:dyDescent="0.25">
      <c r="A2006" s="34" t="s">
        <v>1304</v>
      </c>
      <c r="B2006" s="34" t="s">
        <v>1305</v>
      </c>
      <c r="C2006" s="34" t="s">
        <v>1025</v>
      </c>
    </row>
    <row r="2007" spans="1:3" x14ac:dyDescent="0.25">
      <c r="A2007" s="34" t="s">
        <v>214</v>
      </c>
      <c r="B2007" s="34" t="s">
        <v>1404</v>
      </c>
      <c r="C2007" s="34" t="s">
        <v>1026</v>
      </c>
    </row>
    <row r="2008" spans="1:3" x14ac:dyDescent="0.25">
      <c r="A2008" s="34" t="s">
        <v>126</v>
      </c>
      <c r="B2008" s="34" t="s">
        <v>4807</v>
      </c>
      <c r="C2008" s="34" t="s">
        <v>1026</v>
      </c>
    </row>
    <row r="2009" spans="1:3" x14ac:dyDescent="0.25">
      <c r="A2009" s="34" t="s">
        <v>461</v>
      </c>
      <c r="B2009" s="34" t="s">
        <v>4482</v>
      </c>
      <c r="C2009" s="34" t="s">
        <v>1026</v>
      </c>
    </row>
    <row r="2010" spans="1:3" x14ac:dyDescent="0.25">
      <c r="A2010" s="34" t="s">
        <v>892</v>
      </c>
      <c r="B2010" s="34" t="s">
        <v>3037</v>
      </c>
      <c r="C2010" s="34" t="s">
        <v>1026</v>
      </c>
    </row>
    <row r="2011" spans="1:3" x14ac:dyDescent="0.25">
      <c r="A2011" s="34" t="s">
        <v>4989</v>
      </c>
      <c r="B2011" s="34" t="s">
        <v>4990</v>
      </c>
      <c r="C2011" s="34" t="s">
        <v>1026</v>
      </c>
    </row>
    <row r="2012" spans="1:3" x14ac:dyDescent="0.25">
      <c r="A2012" s="34" t="s">
        <v>4945</v>
      </c>
      <c r="B2012" s="34" t="s">
        <v>4946</v>
      </c>
      <c r="C2012" s="34" t="s">
        <v>1026</v>
      </c>
    </row>
    <row r="2013" spans="1:3" x14ac:dyDescent="0.25">
      <c r="A2013" s="34" t="s">
        <v>347</v>
      </c>
      <c r="B2013" s="34" t="s">
        <v>2371</v>
      </c>
      <c r="C2013" s="34" t="s">
        <v>1025</v>
      </c>
    </row>
    <row r="2014" spans="1:3" x14ac:dyDescent="0.25">
      <c r="A2014" s="34" t="s">
        <v>374</v>
      </c>
      <c r="B2014" s="34" t="s">
        <v>3280</v>
      </c>
      <c r="C2014" s="34" t="s">
        <v>1026</v>
      </c>
    </row>
    <row r="2015" spans="1:3" x14ac:dyDescent="0.25">
      <c r="A2015" s="34" t="s">
        <v>2385</v>
      </c>
      <c r="B2015" s="34" t="s">
        <v>2386</v>
      </c>
      <c r="C2015" s="34" t="s">
        <v>1025</v>
      </c>
    </row>
    <row r="2016" spans="1:3" x14ac:dyDescent="0.25">
      <c r="A2016" s="34" t="s">
        <v>4979</v>
      </c>
      <c r="B2016" s="34" t="s">
        <v>4980</v>
      </c>
      <c r="C2016" s="34" t="s">
        <v>1026</v>
      </c>
    </row>
    <row r="2017" spans="1:3" x14ac:dyDescent="0.25">
      <c r="A2017" s="34" t="s">
        <v>4477</v>
      </c>
      <c r="B2017" s="34" t="s">
        <v>4478</v>
      </c>
      <c r="C2017" s="34" t="s">
        <v>1025</v>
      </c>
    </row>
    <row r="2018" spans="1:3" x14ac:dyDescent="0.25">
      <c r="A2018" s="34" t="s">
        <v>1453</v>
      </c>
      <c r="B2018" s="34" t="s">
        <v>1454</v>
      </c>
      <c r="C2018" s="34" t="s">
        <v>1025</v>
      </c>
    </row>
    <row r="2019" spans="1:3" x14ac:dyDescent="0.25">
      <c r="A2019" s="34" t="s">
        <v>2450</v>
      </c>
      <c r="B2019" s="34" t="s">
        <v>2451</v>
      </c>
      <c r="C2019" s="34" t="s">
        <v>1026</v>
      </c>
    </row>
    <row r="2020" spans="1:3" x14ac:dyDescent="0.25">
      <c r="A2020" s="34" t="s">
        <v>232</v>
      </c>
      <c r="B2020" s="34" t="s">
        <v>1440</v>
      </c>
      <c r="C2020" s="34" t="s">
        <v>1026</v>
      </c>
    </row>
    <row r="2021" spans="1:3" x14ac:dyDescent="0.25">
      <c r="A2021" s="34" t="s">
        <v>4156</v>
      </c>
      <c r="B2021" s="34" t="s">
        <v>4157</v>
      </c>
      <c r="C2021" s="34" t="s">
        <v>1025</v>
      </c>
    </row>
    <row r="2022" spans="1:3" x14ac:dyDescent="0.25">
      <c r="A2022" s="34" t="s">
        <v>4758</v>
      </c>
      <c r="B2022" s="34" t="s">
        <v>4759</v>
      </c>
      <c r="C2022" s="34" t="s">
        <v>1025</v>
      </c>
    </row>
    <row r="2023" spans="1:3" x14ac:dyDescent="0.25">
      <c r="A2023" s="34" t="s">
        <v>4485</v>
      </c>
      <c r="B2023" s="34" t="s">
        <v>4486</v>
      </c>
      <c r="C2023" s="34" t="s">
        <v>1025</v>
      </c>
    </row>
    <row r="2024" spans="1:3" x14ac:dyDescent="0.25">
      <c r="A2024" s="34" t="s">
        <v>379</v>
      </c>
      <c r="B2024" s="34" t="s">
        <v>3282</v>
      </c>
      <c r="C2024" s="34" t="s">
        <v>1026</v>
      </c>
    </row>
    <row r="2025" spans="1:3" x14ac:dyDescent="0.25">
      <c r="A2025" s="34" t="s">
        <v>208</v>
      </c>
      <c r="B2025" s="34" t="s">
        <v>4642</v>
      </c>
      <c r="C2025" s="34" t="s">
        <v>1026</v>
      </c>
    </row>
    <row r="2026" spans="1:3" x14ac:dyDescent="0.25">
      <c r="A2026" s="34" t="s">
        <v>1267</v>
      </c>
      <c r="B2026" s="34" t="s">
        <v>1268</v>
      </c>
      <c r="C2026" s="34" t="s">
        <v>1025</v>
      </c>
    </row>
    <row r="2027" spans="1:3" x14ac:dyDescent="0.25">
      <c r="A2027" s="34" t="s">
        <v>4923</v>
      </c>
      <c r="B2027" s="34" t="s">
        <v>4924</v>
      </c>
      <c r="C2027" s="34" t="s">
        <v>1026</v>
      </c>
    </row>
    <row r="2028" spans="1:3" x14ac:dyDescent="0.25">
      <c r="A2028" s="34" t="s">
        <v>1104</v>
      </c>
      <c r="B2028" s="34" t="s">
        <v>1105</v>
      </c>
      <c r="C2028" s="34" t="s">
        <v>1026</v>
      </c>
    </row>
    <row r="2029" spans="1:3" x14ac:dyDescent="0.25">
      <c r="A2029" s="34" t="s">
        <v>1100</v>
      </c>
      <c r="B2029" s="34" t="s">
        <v>1101</v>
      </c>
      <c r="C2029" s="34" t="s">
        <v>1026</v>
      </c>
    </row>
    <row r="2030" spans="1:3" x14ac:dyDescent="0.25">
      <c r="A2030" s="34" t="s">
        <v>1081</v>
      </c>
      <c r="B2030" s="34" t="s">
        <v>1082</v>
      </c>
      <c r="C2030" s="34" t="s">
        <v>1026</v>
      </c>
    </row>
    <row r="2031" spans="1:3" x14ac:dyDescent="0.25">
      <c r="A2031" s="34" t="s">
        <v>4531</v>
      </c>
      <c r="B2031" s="34" t="s">
        <v>4532</v>
      </c>
      <c r="C2031" s="34" t="s">
        <v>1025</v>
      </c>
    </row>
    <row r="2032" spans="1:3" x14ac:dyDescent="0.25">
      <c r="A2032" s="34" t="s">
        <v>1360</v>
      </c>
      <c r="B2032" s="34" t="s">
        <v>1361</v>
      </c>
      <c r="C2032" s="34" t="s">
        <v>1025</v>
      </c>
    </row>
    <row r="2033" spans="1:3" x14ac:dyDescent="0.25">
      <c r="A2033" s="34" t="s">
        <v>345</v>
      </c>
      <c r="B2033" s="34" t="s">
        <v>3856</v>
      </c>
      <c r="C2033" s="34" t="s">
        <v>1026</v>
      </c>
    </row>
    <row r="2034" spans="1:3" x14ac:dyDescent="0.25">
      <c r="A2034" s="34" t="s">
        <v>1384</v>
      </c>
      <c r="B2034" s="34" t="s">
        <v>1385</v>
      </c>
      <c r="C2034" s="34" t="s">
        <v>1025</v>
      </c>
    </row>
    <row r="2035" spans="1:3" x14ac:dyDescent="0.25">
      <c r="A2035" s="34" t="s">
        <v>2223</v>
      </c>
      <c r="B2035" s="34" t="s">
        <v>2224</v>
      </c>
      <c r="C2035" s="34" t="s">
        <v>1025</v>
      </c>
    </row>
    <row r="2036" spans="1:3" x14ac:dyDescent="0.25">
      <c r="A2036" s="34" t="s">
        <v>1231</v>
      </c>
      <c r="B2036" s="34" t="s">
        <v>1232</v>
      </c>
      <c r="C2036" s="34" t="s">
        <v>1025</v>
      </c>
    </row>
    <row r="2037" spans="1:3" x14ac:dyDescent="0.25">
      <c r="A2037" s="34" t="s">
        <v>1164</v>
      </c>
      <c r="B2037" s="34" t="s">
        <v>1165</v>
      </c>
      <c r="C2037" s="34" t="s">
        <v>1025</v>
      </c>
    </row>
    <row r="2038" spans="1:3" x14ac:dyDescent="0.25">
      <c r="A2038" s="34" t="s">
        <v>679</v>
      </c>
      <c r="B2038" s="34" t="s">
        <v>4055</v>
      </c>
      <c r="C2038" s="34" t="s">
        <v>1026</v>
      </c>
    </row>
    <row r="2039" spans="1:3" x14ac:dyDescent="0.25">
      <c r="A2039" s="34" t="s">
        <v>824</v>
      </c>
      <c r="B2039" s="34" t="s">
        <v>1970</v>
      </c>
      <c r="C2039" s="34" t="s">
        <v>1026</v>
      </c>
    </row>
    <row r="2040" spans="1:3" x14ac:dyDescent="0.25">
      <c r="A2040" s="34" t="s">
        <v>677</v>
      </c>
      <c r="B2040" s="34" t="s">
        <v>3912</v>
      </c>
      <c r="C2040" s="34" t="s">
        <v>1026</v>
      </c>
    </row>
    <row r="2041" spans="1:3" x14ac:dyDescent="0.25">
      <c r="A2041" s="34" t="s">
        <v>2285</v>
      </c>
      <c r="B2041" s="34" t="s">
        <v>2286</v>
      </c>
      <c r="C2041" s="34" t="s">
        <v>1025</v>
      </c>
    </row>
    <row r="2042" spans="1:3" x14ac:dyDescent="0.25">
      <c r="A2042" s="34" t="s">
        <v>58</v>
      </c>
      <c r="B2042" s="34" t="s">
        <v>3986</v>
      </c>
      <c r="C2042" s="34" t="s">
        <v>1025</v>
      </c>
    </row>
    <row r="2043" spans="1:3" x14ac:dyDescent="0.25">
      <c r="A2043" s="34" t="s">
        <v>243</v>
      </c>
      <c r="B2043" s="34" t="s">
        <v>4753</v>
      </c>
      <c r="C2043" s="34" t="s">
        <v>1026</v>
      </c>
    </row>
    <row r="2044" spans="1:3" x14ac:dyDescent="0.25">
      <c r="A2044" s="34" t="s">
        <v>4280</v>
      </c>
      <c r="B2044" s="34" t="s">
        <v>4281</v>
      </c>
      <c r="C2044" s="34" t="s">
        <v>1025</v>
      </c>
    </row>
    <row r="2045" spans="1:3" x14ac:dyDescent="0.25">
      <c r="A2045" s="34" t="s">
        <v>4498</v>
      </c>
      <c r="B2045" s="34" t="s">
        <v>4499</v>
      </c>
      <c r="C2045" s="34" t="s">
        <v>1025</v>
      </c>
    </row>
    <row r="2046" spans="1:3" x14ac:dyDescent="0.25">
      <c r="A2046" s="34" t="s">
        <v>4921</v>
      </c>
      <c r="B2046" s="34" t="s">
        <v>4922</v>
      </c>
      <c r="C2046" s="34" t="s">
        <v>1026</v>
      </c>
    </row>
    <row r="2047" spans="1:3" x14ac:dyDescent="0.25">
      <c r="A2047" s="34" t="s">
        <v>3157</v>
      </c>
      <c r="B2047" s="34" t="s">
        <v>3158</v>
      </c>
      <c r="C2047" s="34" t="s">
        <v>1026</v>
      </c>
    </row>
    <row r="2048" spans="1:3" x14ac:dyDescent="0.25">
      <c r="A2048" s="34" t="s">
        <v>2264</v>
      </c>
      <c r="B2048" s="34" t="s">
        <v>2265</v>
      </c>
      <c r="C2048" s="34" t="s">
        <v>1025</v>
      </c>
    </row>
    <row r="2049" spans="1:3" x14ac:dyDescent="0.25">
      <c r="A2049" s="34" t="s">
        <v>774</v>
      </c>
      <c r="B2049" s="34" t="s">
        <v>2558</v>
      </c>
      <c r="C2049" s="34" t="s">
        <v>1026</v>
      </c>
    </row>
    <row r="2050" spans="1:3" x14ac:dyDescent="0.25">
      <c r="A2050" s="34" t="s">
        <v>775</v>
      </c>
      <c r="B2050" s="34" t="s">
        <v>2559</v>
      </c>
      <c r="C2050" s="34" t="s">
        <v>1026</v>
      </c>
    </row>
    <row r="2051" spans="1:3" x14ac:dyDescent="0.25">
      <c r="A2051" s="34" t="s">
        <v>2573</v>
      </c>
      <c r="B2051" s="34" t="s">
        <v>2574</v>
      </c>
      <c r="C2051" s="34" t="s">
        <v>1025</v>
      </c>
    </row>
    <row r="2052" spans="1:3" x14ac:dyDescent="0.25">
      <c r="A2052" s="34" t="s">
        <v>448</v>
      </c>
      <c r="B2052" s="34" t="s">
        <v>1618</v>
      </c>
      <c r="C2052" s="34" t="s">
        <v>1026</v>
      </c>
    </row>
    <row r="2053" spans="1:3" x14ac:dyDescent="0.25">
      <c r="A2053" s="34" t="s">
        <v>381</v>
      </c>
      <c r="B2053" s="34" t="s">
        <v>4892</v>
      </c>
      <c r="C2053" s="34" t="s">
        <v>1026</v>
      </c>
    </row>
    <row r="2054" spans="1:3" x14ac:dyDescent="0.25">
      <c r="A2054" s="34" t="s">
        <v>381</v>
      </c>
      <c r="B2054" s="34" t="s">
        <v>3295</v>
      </c>
      <c r="C2054" s="34" t="s">
        <v>1025</v>
      </c>
    </row>
    <row r="2055" spans="1:3" x14ac:dyDescent="0.25">
      <c r="A2055" s="34" t="s">
        <v>3803</v>
      </c>
      <c r="B2055" s="34" t="s">
        <v>3804</v>
      </c>
      <c r="C2055" s="34" t="s">
        <v>1025</v>
      </c>
    </row>
    <row r="2056" spans="1:3" x14ac:dyDescent="0.25">
      <c r="A2056" s="34" t="s">
        <v>3716</v>
      </c>
      <c r="B2056" s="34" t="s">
        <v>3717</v>
      </c>
      <c r="C2056" s="34" t="s">
        <v>1025</v>
      </c>
    </row>
    <row r="2057" spans="1:3" x14ac:dyDescent="0.25">
      <c r="A2057" s="34" t="s">
        <v>3716</v>
      </c>
      <c r="B2057" s="34" t="s">
        <v>3773</v>
      </c>
      <c r="C2057" s="34" t="s">
        <v>1025</v>
      </c>
    </row>
    <row r="2058" spans="1:3" x14ac:dyDescent="0.25">
      <c r="A2058" s="34" t="s">
        <v>3726</v>
      </c>
      <c r="B2058" s="34" t="s">
        <v>3727</v>
      </c>
      <c r="C2058" s="34" t="s">
        <v>1025</v>
      </c>
    </row>
    <row r="2059" spans="1:3" x14ac:dyDescent="0.25">
      <c r="A2059" s="34" t="s">
        <v>3726</v>
      </c>
      <c r="B2059" s="34" t="s">
        <v>3778</v>
      </c>
      <c r="C2059" s="34" t="s">
        <v>1025</v>
      </c>
    </row>
    <row r="2060" spans="1:3" x14ac:dyDescent="0.25">
      <c r="A2060" s="34" t="s">
        <v>3714</v>
      </c>
      <c r="B2060" s="34" t="s">
        <v>3715</v>
      </c>
      <c r="C2060" s="34" t="s">
        <v>1025</v>
      </c>
    </row>
    <row r="2061" spans="1:3" x14ac:dyDescent="0.25">
      <c r="A2061" s="34" t="s">
        <v>3714</v>
      </c>
      <c r="B2061" s="34" t="s">
        <v>3772</v>
      </c>
      <c r="C2061" s="34" t="s">
        <v>1025</v>
      </c>
    </row>
    <row r="2062" spans="1:3" x14ac:dyDescent="0.25">
      <c r="A2062" s="34" t="s">
        <v>3720</v>
      </c>
      <c r="B2062" s="34" t="s">
        <v>3721</v>
      </c>
      <c r="C2062" s="34" t="s">
        <v>1025</v>
      </c>
    </row>
    <row r="2063" spans="1:3" x14ac:dyDescent="0.25">
      <c r="A2063" s="34" t="s">
        <v>3720</v>
      </c>
      <c r="B2063" s="34" t="s">
        <v>3775</v>
      </c>
      <c r="C2063" s="34" t="s">
        <v>1025</v>
      </c>
    </row>
    <row r="2064" spans="1:3" x14ac:dyDescent="0.25">
      <c r="A2064" s="34" t="s">
        <v>3718</v>
      </c>
      <c r="B2064" s="34" t="s">
        <v>3719</v>
      </c>
      <c r="C2064" s="34" t="s">
        <v>1025</v>
      </c>
    </row>
    <row r="2065" spans="1:3" x14ac:dyDescent="0.25">
      <c r="A2065" s="34" t="s">
        <v>3718</v>
      </c>
      <c r="B2065" s="34" t="s">
        <v>3774</v>
      </c>
      <c r="C2065" s="34" t="s">
        <v>1025</v>
      </c>
    </row>
    <row r="2066" spans="1:3" x14ac:dyDescent="0.25">
      <c r="A2066" s="34" t="s">
        <v>3809</v>
      </c>
      <c r="B2066" s="34" t="s">
        <v>3810</v>
      </c>
      <c r="C2066" s="34" t="s">
        <v>1025</v>
      </c>
    </row>
    <row r="2067" spans="1:3" x14ac:dyDescent="0.25">
      <c r="A2067" s="34" t="s">
        <v>3724</v>
      </c>
      <c r="B2067" s="34" t="s">
        <v>3725</v>
      </c>
      <c r="C2067" s="34" t="s">
        <v>1025</v>
      </c>
    </row>
    <row r="2068" spans="1:3" x14ac:dyDescent="0.25">
      <c r="A2068" s="34" t="s">
        <v>3724</v>
      </c>
      <c r="B2068" s="34" t="s">
        <v>3777</v>
      </c>
      <c r="C2068" s="34" t="s">
        <v>1025</v>
      </c>
    </row>
    <row r="2069" spans="1:3" x14ac:dyDescent="0.25">
      <c r="A2069" s="34" t="s">
        <v>3807</v>
      </c>
      <c r="B2069" s="34" t="s">
        <v>3808</v>
      </c>
      <c r="C2069" s="34" t="s">
        <v>1025</v>
      </c>
    </row>
    <row r="2070" spans="1:3" x14ac:dyDescent="0.25">
      <c r="A2070" s="34" t="s">
        <v>3722</v>
      </c>
      <c r="B2070" s="34" t="s">
        <v>3723</v>
      </c>
      <c r="C2070" s="34" t="s">
        <v>1025</v>
      </c>
    </row>
    <row r="2071" spans="1:3" x14ac:dyDescent="0.25">
      <c r="A2071" s="34" t="s">
        <v>3722</v>
      </c>
      <c r="B2071" s="34" t="s">
        <v>3776</v>
      </c>
      <c r="C2071" s="34" t="s">
        <v>1025</v>
      </c>
    </row>
    <row r="2072" spans="1:3" x14ac:dyDescent="0.25">
      <c r="A2072" s="34" t="s">
        <v>3686</v>
      </c>
      <c r="B2072" s="34" t="s">
        <v>3825</v>
      </c>
      <c r="C2072" s="34" t="s">
        <v>1025</v>
      </c>
    </row>
    <row r="2073" spans="1:3" x14ac:dyDescent="0.25">
      <c r="A2073" s="34" t="s">
        <v>3686</v>
      </c>
      <c r="B2073" s="34" t="s">
        <v>3687</v>
      </c>
      <c r="C2073" s="34" t="s">
        <v>1025</v>
      </c>
    </row>
    <row r="2074" spans="1:3" x14ac:dyDescent="0.25">
      <c r="A2074" s="34" t="s">
        <v>3686</v>
      </c>
      <c r="B2074" s="34" t="s">
        <v>3757</v>
      </c>
      <c r="C2074" s="34" t="s">
        <v>1025</v>
      </c>
    </row>
    <row r="2075" spans="1:3" x14ac:dyDescent="0.25">
      <c r="A2075" s="34" t="s">
        <v>4366</v>
      </c>
      <c r="B2075" s="34" t="s">
        <v>4367</v>
      </c>
      <c r="C2075" s="34" t="s">
        <v>1025</v>
      </c>
    </row>
    <row r="2076" spans="1:3" x14ac:dyDescent="0.25">
      <c r="A2076" s="34" t="s">
        <v>4366</v>
      </c>
      <c r="B2076" s="34" t="s">
        <v>4476</v>
      </c>
      <c r="C2076" s="34" t="s">
        <v>1025</v>
      </c>
    </row>
    <row r="2077" spans="1:3" x14ac:dyDescent="0.25">
      <c r="A2077" s="34" t="s">
        <v>4366</v>
      </c>
      <c r="B2077" s="34" t="s">
        <v>4655</v>
      </c>
      <c r="C2077" s="34" t="s">
        <v>1025</v>
      </c>
    </row>
    <row r="2078" spans="1:3" x14ac:dyDescent="0.25">
      <c r="A2078" s="34" t="s">
        <v>3918</v>
      </c>
      <c r="B2078" s="34" t="s">
        <v>3919</v>
      </c>
      <c r="C2078" s="34" t="s">
        <v>1025</v>
      </c>
    </row>
    <row r="2079" spans="1:3" x14ac:dyDescent="0.25">
      <c r="A2079" s="34" t="s">
        <v>3918</v>
      </c>
      <c r="B2079" s="34" t="s">
        <v>4123</v>
      </c>
      <c r="C2079" s="34" t="s">
        <v>1025</v>
      </c>
    </row>
    <row r="2080" spans="1:3" x14ac:dyDescent="0.25">
      <c r="A2080" s="34" t="s">
        <v>3930</v>
      </c>
      <c r="B2080" s="34" t="s">
        <v>3931</v>
      </c>
      <c r="C2080" s="34" t="s">
        <v>1025</v>
      </c>
    </row>
    <row r="2081" spans="1:3" x14ac:dyDescent="0.25">
      <c r="A2081" s="34" t="s">
        <v>3930</v>
      </c>
      <c r="B2081" s="34" t="s">
        <v>4128</v>
      </c>
      <c r="C2081" s="34" t="s">
        <v>1025</v>
      </c>
    </row>
    <row r="2082" spans="1:3" x14ac:dyDescent="0.25">
      <c r="A2082" s="34" t="s">
        <v>3932</v>
      </c>
      <c r="B2082" s="34" t="s">
        <v>3933</v>
      </c>
      <c r="C2082" s="34" t="s">
        <v>1025</v>
      </c>
    </row>
    <row r="2083" spans="1:3" x14ac:dyDescent="0.25">
      <c r="A2083" s="34" t="s">
        <v>3932</v>
      </c>
      <c r="B2083" s="34" t="s">
        <v>4107</v>
      </c>
      <c r="C2083" s="34" t="s">
        <v>1025</v>
      </c>
    </row>
    <row r="2084" spans="1:3" x14ac:dyDescent="0.25">
      <c r="A2084" s="34" t="s">
        <v>3928</v>
      </c>
      <c r="B2084" s="34" t="s">
        <v>3929</v>
      </c>
      <c r="C2084" s="34" t="s">
        <v>1025</v>
      </c>
    </row>
    <row r="2085" spans="1:3" x14ac:dyDescent="0.25">
      <c r="A2085" s="34" t="s">
        <v>3928</v>
      </c>
      <c r="B2085" s="34" t="s">
        <v>4106</v>
      </c>
      <c r="C2085" s="34" t="s">
        <v>1025</v>
      </c>
    </row>
    <row r="2086" spans="1:3" x14ac:dyDescent="0.25">
      <c r="A2086" s="34" t="s">
        <v>3914</v>
      </c>
      <c r="B2086" s="34" t="s">
        <v>3915</v>
      </c>
      <c r="C2086" s="34" t="s">
        <v>1025</v>
      </c>
    </row>
    <row r="2087" spans="1:3" x14ac:dyDescent="0.25">
      <c r="A2087" s="34" t="s">
        <v>3914</v>
      </c>
      <c r="B2087" s="34" t="s">
        <v>4105</v>
      </c>
      <c r="C2087" s="34" t="s">
        <v>1025</v>
      </c>
    </row>
    <row r="2088" spans="1:3" x14ac:dyDescent="0.25">
      <c r="A2088" s="34" t="s">
        <v>3916</v>
      </c>
      <c r="B2088" s="34" t="s">
        <v>3917</v>
      </c>
      <c r="C2088" s="34" t="s">
        <v>1025</v>
      </c>
    </row>
    <row r="2089" spans="1:3" x14ac:dyDescent="0.25">
      <c r="A2089" s="34" t="s">
        <v>3916</v>
      </c>
      <c r="B2089" s="34" t="s">
        <v>4122</v>
      </c>
      <c r="C2089" s="34" t="s">
        <v>1025</v>
      </c>
    </row>
    <row r="2090" spans="1:3" x14ac:dyDescent="0.25">
      <c r="A2090" s="34" t="s">
        <v>3926</v>
      </c>
      <c r="B2090" s="34" t="s">
        <v>3927</v>
      </c>
      <c r="C2090" s="34" t="s">
        <v>1025</v>
      </c>
    </row>
    <row r="2091" spans="1:3" x14ac:dyDescent="0.25">
      <c r="A2091" s="34" t="s">
        <v>3926</v>
      </c>
      <c r="B2091" s="34" t="s">
        <v>4127</v>
      </c>
      <c r="C2091" s="34" t="s">
        <v>1025</v>
      </c>
    </row>
    <row r="2092" spans="1:3" x14ac:dyDescent="0.25">
      <c r="A2092" s="34" t="s">
        <v>3922</v>
      </c>
      <c r="B2092" s="34" t="s">
        <v>3923</v>
      </c>
      <c r="C2092" s="34" t="s">
        <v>1025</v>
      </c>
    </row>
    <row r="2093" spans="1:3" x14ac:dyDescent="0.25">
      <c r="A2093" s="34" t="s">
        <v>3922</v>
      </c>
      <c r="B2093" s="34" t="s">
        <v>4125</v>
      </c>
      <c r="C2093" s="34" t="s">
        <v>1025</v>
      </c>
    </row>
    <row r="2094" spans="1:3" x14ac:dyDescent="0.25">
      <c r="A2094" s="34" t="s">
        <v>3920</v>
      </c>
      <c r="B2094" s="34" t="s">
        <v>3921</v>
      </c>
      <c r="C2094" s="34" t="s">
        <v>1025</v>
      </c>
    </row>
    <row r="2095" spans="1:3" x14ac:dyDescent="0.25">
      <c r="A2095" s="34" t="s">
        <v>3920</v>
      </c>
      <c r="B2095" s="34" t="s">
        <v>4124</v>
      </c>
      <c r="C2095" s="34" t="s">
        <v>1025</v>
      </c>
    </row>
    <row r="2096" spans="1:3" x14ac:dyDescent="0.25">
      <c r="A2096" s="34" t="s">
        <v>3924</v>
      </c>
      <c r="B2096" s="34" t="s">
        <v>3925</v>
      </c>
      <c r="C2096" s="34" t="s">
        <v>1025</v>
      </c>
    </row>
    <row r="2097" spans="1:3" x14ac:dyDescent="0.25">
      <c r="A2097" s="34" t="s">
        <v>3924</v>
      </c>
      <c r="B2097" s="34" t="s">
        <v>4126</v>
      </c>
      <c r="C2097" s="34" t="s">
        <v>1025</v>
      </c>
    </row>
    <row r="2098" spans="1:3" x14ac:dyDescent="0.25">
      <c r="A2098" s="34" t="s">
        <v>3743</v>
      </c>
      <c r="B2098" s="34" t="s">
        <v>3744</v>
      </c>
      <c r="C2098" s="34" t="s">
        <v>1025</v>
      </c>
    </row>
    <row r="2099" spans="1:3" x14ac:dyDescent="0.25">
      <c r="A2099" s="34" t="s">
        <v>3743</v>
      </c>
      <c r="B2099" s="34" t="s">
        <v>3789</v>
      </c>
      <c r="C2099" s="34" t="s">
        <v>1025</v>
      </c>
    </row>
    <row r="2100" spans="1:3" x14ac:dyDescent="0.25">
      <c r="A2100" s="34" t="s">
        <v>442</v>
      </c>
      <c r="B2100" s="34" t="s">
        <v>1553</v>
      </c>
      <c r="C2100" s="34" t="s">
        <v>1026</v>
      </c>
    </row>
    <row r="2101" spans="1:3" x14ac:dyDescent="0.25">
      <c r="A2101" s="34" t="s">
        <v>422</v>
      </c>
      <c r="B2101" s="34" t="s">
        <v>2456</v>
      </c>
      <c r="C2101" s="34" t="s">
        <v>1025</v>
      </c>
    </row>
    <row r="2102" spans="1:3" x14ac:dyDescent="0.25">
      <c r="A2102" s="34" t="s">
        <v>1556</v>
      </c>
      <c r="B2102" s="34" t="s">
        <v>1557</v>
      </c>
      <c r="C2102" s="34" t="s">
        <v>1025</v>
      </c>
    </row>
    <row r="2103" spans="1:3" x14ac:dyDescent="0.25">
      <c r="A2103" s="34" t="s">
        <v>1622</v>
      </c>
      <c r="B2103" s="34" t="s">
        <v>1623</v>
      </c>
      <c r="C2103" s="34" t="s">
        <v>1025</v>
      </c>
    </row>
    <row r="2104" spans="1:3" x14ac:dyDescent="0.25">
      <c r="A2104" s="34" t="s">
        <v>1626</v>
      </c>
      <c r="B2104" s="34" t="s">
        <v>1627</v>
      </c>
      <c r="C2104" s="34" t="s">
        <v>1025</v>
      </c>
    </row>
    <row r="2105" spans="1:3" x14ac:dyDescent="0.25">
      <c r="A2105" s="34" t="s">
        <v>1624</v>
      </c>
      <c r="B2105" s="34" t="s">
        <v>1625</v>
      </c>
      <c r="C2105" s="34" t="s">
        <v>1025</v>
      </c>
    </row>
    <row r="2106" spans="1:3" x14ac:dyDescent="0.25">
      <c r="A2106" s="34" t="s">
        <v>3706</v>
      </c>
      <c r="B2106" s="34" t="s">
        <v>3707</v>
      </c>
      <c r="C2106" s="34" t="s">
        <v>1025</v>
      </c>
    </row>
    <row r="2107" spans="1:3" x14ac:dyDescent="0.25">
      <c r="A2107" s="34" t="s">
        <v>3706</v>
      </c>
      <c r="B2107" s="34" t="s">
        <v>3767</v>
      </c>
      <c r="C2107" s="34" t="s">
        <v>1025</v>
      </c>
    </row>
    <row r="2108" spans="1:3" x14ac:dyDescent="0.25">
      <c r="A2108" s="34" t="s">
        <v>3995</v>
      </c>
      <c r="B2108" s="34" t="s">
        <v>3996</v>
      </c>
      <c r="C2108" s="34" t="s">
        <v>1025</v>
      </c>
    </row>
    <row r="2109" spans="1:3" x14ac:dyDescent="0.25">
      <c r="A2109" s="34" t="s">
        <v>3995</v>
      </c>
      <c r="B2109" s="34" t="s">
        <v>4115</v>
      </c>
      <c r="C2109" s="34" t="s">
        <v>1025</v>
      </c>
    </row>
    <row r="2110" spans="1:3" x14ac:dyDescent="0.25">
      <c r="A2110" s="34" t="s">
        <v>2582</v>
      </c>
      <c r="B2110" s="34" t="s">
        <v>2583</v>
      </c>
      <c r="C2110" s="34" t="s">
        <v>1025</v>
      </c>
    </row>
    <row r="2111" spans="1:3" x14ac:dyDescent="0.25">
      <c r="A2111" s="34" t="s">
        <v>3694</v>
      </c>
      <c r="B2111" s="34" t="s">
        <v>3826</v>
      </c>
      <c r="C2111" s="34" t="s">
        <v>1025</v>
      </c>
    </row>
    <row r="2112" spans="1:3" x14ac:dyDescent="0.25">
      <c r="A2112" s="34" t="s">
        <v>3694</v>
      </c>
      <c r="B2112" s="34" t="s">
        <v>3695</v>
      </c>
      <c r="C2112" s="34" t="s">
        <v>1025</v>
      </c>
    </row>
    <row r="2113" spans="1:3" x14ac:dyDescent="0.25">
      <c r="A2113" s="34" t="s">
        <v>3694</v>
      </c>
      <c r="B2113" s="34" t="s">
        <v>3761</v>
      </c>
      <c r="C2113" s="34" t="s">
        <v>1025</v>
      </c>
    </row>
    <row r="2114" spans="1:3" x14ac:dyDescent="0.25">
      <c r="A2114" s="34" t="s">
        <v>1719</v>
      </c>
      <c r="B2114" s="34" t="s">
        <v>1720</v>
      </c>
      <c r="C2114" s="34" t="s">
        <v>1025</v>
      </c>
    </row>
    <row r="2115" spans="1:3" x14ac:dyDescent="0.25">
      <c r="A2115" s="34" t="s">
        <v>3939</v>
      </c>
      <c r="B2115" s="34" t="s">
        <v>3940</v>
      </c>
      <c r="C2115" s="34" t="s">
        <v>1025</v>
      </c>
    </row>
    <row r="2116" spans="1:3" x14ac:dyDescent="0.25">
      <c r="A2116" s="34" t="s">
        <v>3939</v>
      </c>
      <c r="B2116" s="34" t="s">
        <v>4130</v>
      </c>
      <c r="C2116" s="34" t="s">
        <v>1025</v>
      </c>
    </row>
    <row r="2117" spans="1:3" x14ac:dyDescent="0.25">
      <c r="A2117" s="34" t="s">
        <v>3937</v>
      </c>
      <c r="B2117" s="34" t="s">
        <v>3938</v>
      </c>
      <c r="C2117" s="34" t="s">
        <v>1025</v>
      </c>
    </row>
    <row r="2118" spans="1:3" x14ac:dyDescent="0.25">
      <c r="A2118" s="34" t="s">
        <v>3937</v>
      </c>
      <c r="B2118" s="34" t="s">
        <v>4109</v>
      </c>
      <c r="C2118" s="34" t="s">
        <v>1025</v>
      </c>
    </row>
    <row r="2119" spans="1:3" x14ac:dyDescent="0.25">
      <c r="A2119" s="34" t="s">
        <v>2862</v>
      </c>
      <c r="B2119" s="34" t="s">
        <v>2863</v>
      </c>
      <c r="C2119" s="34" t="s">
        <v>1025</v>
      </c>
    </row>
    <row r="2120" spans="1:3" x14ac:dyDescent="0.25">
      <c r="A2120" s="34" t="s">
        <v>437</v>
      </c>
      <c r="B2120" s="34" t="s">
        <v>1522</v>
      </c>
      <c r="C2120" s="34" t="s">
        <v>1026</v>
      </c>
    </row>
    <row r="2121" spans="1:3" x14ac:dyDescent="0.25">
      <c r="A2121" s="34" t="s">
        <v>3610</v>
      </c>
      <c r="B2121" s="34" t="s">
        <v>3611</v>
      </c>
      <c r="C2121" s="34" t="s">
        <v>1025</v>
      </c>
    </row>
    <row r="2122" spans="1:3" x14ac:dyDescent="0.25">
      <c r="A2122" s="34" t="s">
        <v>4418</v>
      </c>
      <c r="B2122" s="34" t="s">
        <v>4419</v>
      </c>
      <c r="C2122" s="34" t="s">
        <v>1025</v>
      </c>
    </row>
    <row r="2123" spans="1:3" x14ac:dyDescent="0.25">
      <c r="A2123" s="34" t="s">
        <v>4418</v>
      </c>
      <c r="B2123" s="34" t="s">
        <v>4795</v>
      </c>
      <c r="C2123" s="34" t="s">
        <v>1025</v>
      </c>
    </row>
    <row r="2124" spans="1:3" x14ac:dyDescent="0.25">
      <c r="A2124" s="34" t="s">
        <v>3612</v>
      </c>
      <c r="B2124" s="34" t="s">
        <v>3613</v>
      </c>
      <c r="C2124" s="34" t="s">
        <v>1025</v>
      </c>
    </row>
    <row r="2125" spans="1:3" x14ac:dyDescent="0.25">
      <c r="A2125" s="34" t="s">
        <v>4416</v>
      </c>
      <c r="B2125" s="34" t="s">
        <v>4417</v>
      </c>
      <c r="C2125" s="34" t="s">
        <v>1025</v>
      </c>
    </row>
    <row r="2126" spans="1:3" x14ac:dyDescent="0.25">
      <c r="A2126" s="34" t="s">
        <v>4416</v>
      </c>
      <c r="B2126" s="34" t="s">
        <v>4794</v>
      </c>
      <c r="C2126" s="34" t="s">
        <v>1025</v>
      </c>
    </row>
    <row r="2127" spans="1:3" x14ac:dyDescent="0.25">
      <c r="A2127" s="34" t="s">
        <v>4362</v>
      </c>
      <c r="B2127" s="34" t="s">
        <v>4363</v>
      </c>
      <c r="C2127" s="34" t="s">
        <v>1025</v>
      </c>
    </row>
    <row r="2128" spans="1:3" x14ac:dyDescent="0.25">
      <c r="A2128" s="34" t="s">
        <v>3867</v>
      </c>
      <c r="B2128" s="34" t="s">
        <v>3868</v>
      </c>
      <c r="C2128" s="34" t="s">
        <v>1025</v>
      </c>
    </row>
    <row r="2129" spans="1:3" x14ac:dyDescent="0.25">
      <c r="A2129" s="34" t="s">
        <v>3969</v>
      </c>
      <c r="B2129" s="34" t="s">
        <v>3970</v>
      </c>
      <c r="C2129" s="34" t="s">
        <v>1025</v>
      </c>
    </row>
    <row r="2130" spans="1:3" x14ac:dyDescent="0.25">
      <c r="A2130" s="34" t="s">
        <v>3969</v>
      </c>
      <c r="B2130" s="34" t="s">
        <v>4143</v>
      </c>
      <c r="C2130" s="34" t="s">
        <v>1025</v>
      </c>
    </row>
    <row r="2131" spans="1:3" x14ac:dyDescent="0.25">
      <c r="A2131" s="34" t="s">
        <v>3979</v>
      </c>
      <c r="B2131" s="34" t="s">
        <v>3980</v>
      </c>
      <c r="C2131" s="34" t="s">
        <v>1025</v>
      </c>
    </row>
    <row r="2132" spans="1:3" x14ac:dyDescent="0.25">
      <c r="A2132" s="34" t="s">
        <v>3979</v>
      </c>
      <c r="B2132" s="34" t="s">
        <v>4100</v>
      </c>
      <c r="C2132" s="34" t="s">
        <v>1025</v>
      </c>
    </row>
    <row r="2133" spans="1:3" x14ac:dyDescent="0.25">
      <c r="A2133" s="34" t="s">
        <v>3680</v>
      </c>
      <c r="B2133" s="34" t="s">
        <v>4333</v>
      </c>
      <c r="C2133" s="34" t="s">
        <v>1025</v>
      </c>
    </row>
    <row r="2134" spans="1:3" x14ac:dyDescent="0.25">
      <c r="A2134" s="34" t="s">
        <v>3680</v>
      </c>
      <c r="B2134" s="34" t="s">
        <v>3681</v>
      </c>
      <c r="C2134" s="34" t="s">
        <v>1025</v>
      </c>
    </row>
    <row r="2135" spans="1:3" x14ac:dyDescent="0.25">
      <c r="A2135" s="34" t="s">
        <v>3680</v>
      </c>
      <c r="B2135" s="34" t="s">
        <v>3753</v>
      </c>
      <c r="C2135" s="34" t="s">
        <v>1025</v>
      </c>
    </row>
    <row r="2136" spans="1:3" x14ac:dyDescent="0.25">
      <c r="A2136" s="34" t="s">
        <v>4043</v>
      </c>
      <c r="B2136" s="34" t="s">
        <v>4044</v>
      </c>
      <c r="C2136" s="34" t="s">
        <v>1025</v>
      </c>
    </row>
    <row r="2137" spans="1:3" x14ac:dyDescent="0.25">
      <c r="A2137" s="34" t="s">
        <v>4043</v>
      </c>
      <c r="B2137" s="34" t="s">
        <v>4121</v>
      </c>
      <c r="C2137" s="34" t="s">
        <v>1025</v>
      </c>
    </row>
    <row r="2138" spans="1:3" x14ac:dyDescent="0.25">
      <c r="A2138" s="34" t="s">
        <v>256</v>
      </c>
      <c r="B2138" s="34" t="s">
        <v>4789</v>
      </c>
      <c r="C2138" s="34" t="s">
        <v>1026</v>
      </c>
    </row>
    <row r="2139" spans="1:3" x14ac:dyDescent="0.25">
      <c r="A2139" s="34" t="s">
        <v>1600</v>
      </c>
      <c r="B2139" s="34" t="s">
        <v>1601</v>
      </c>
      <c r="C2139" s="34" t="s">
        <v>1025</v>
      </c>
    </row>
    <row r="2140" spans="1:3" x14ac:dyDescent="0.25">
      <c r="A2140" s="34" t="s">
        <v>3496</v>
      </c>
      <c r="B2140" s="34" t="s">
        <v>3497</v>
      </c>
      <c r="C2140" s="34" t="s">
        <v>1025</v>
      </c>
    </row>
    <row r="2141" spans="1:3" x14ac:dyDescent="0.25">
      <c r="A2141" s="34" t="s">
        <v>3859</v>
      </c>
      <c r="B2141" s="34" t="s">
        <v>3860</v>
      </c>
      <c r="C2141" s="34" t="s">
        <v>1025</v>
      </c>
    </row>
    <row r="2142" spans="1:3" x14ac:dyDescent="0.25">
      <c r="A2142" s="34" t="s">
        <v>483</v>
      </c>
      <c r="B2142" s="34" t="s">
        <v>1758</v>
      </c>
      <c r="C2142" s="34" t="s">
        <v>1026</v>
      </c>
    </row>
    <row r="2143" spans="1:3" x14ac:dyDescent="0.25">
      <c r="A2143" s="34" t="s">
        <v>102</v>
      </c>
      <c r="B2143" s="34" t="s">
        <v>2634</v>
      </c>
      <c r="C2143" s="34" t="s">
        <v>1026</v>
      </c>
    </row>
    <row r="2144" spans="1:3" x14ac:dyDescent="0.25">
      <c r="A2144" s="34" t="s">
        <v>444</v>
      </c>
      <c r="B2144" s="34" t="s">
        <v>1602</v>
      </c>
      <c r="C2144" s="34" t="s">
        <v>1026</v>
      </c>
    </row>
    <row r="2145" spans="1:3" x14ac:dyDescent="0.25">
      <c r="A2145" s="34" t="s">
        <v>674</v>
      </c>
      <c r="B2145" s="34" t="s">
        <v>4599</v>
      </c>
      <c r="C2145" s="34" t="s">
        <v>1026</v>
      </c>
    </row>
    <row r="2146" spans="1:3" x14ac:dyDescent="0.25">
      <c r="A2146" s="34" t="s">
        <v>720</v>
      </c>
      <c r="B2146" s="34" t="s">
        <v>2095</v>
      </c>
      <c r="C2146" s="34" t="s">
        <v>1026</v>
      </c>
    </row>
    <row r="2147" spans="1:3" x14ac:dyDescent="0.25">
      <c r="A2147" s="34" t="s">
        <v>3690</v>
      </c>
      <c r="B2147" s="34" t="s">
        <v>4331</v>
      </c>
      <c r="C2147" s="34" t="s">
        <v>1025</v>
      </c>
    </row>
    <row r="2148" spans="1:3" x14ac:dyDescent="0.25">
      <c r="A2148" s="34" t="s">
        <v>3690</v>
      </c>
      <c r="B2148" s="34" t="s">
        <v>3691</v>
      </c>
      <c r="C2148" s="34" t="s">
        <v>1025</v>
      </c>
    </row>
    <row r="2149" spans="1:3" x14ac:dyDescent="0.25">
      <c r="A2149" s="34" t="s">
        <v>3690</v>
      </c>
      <c r="B2149" s="34" t="s">
        <v>3759</v>
      </c>
      <c r="C2149" s="34" t="s">
        <v>1025</v>
      </c>
    </row>
    <row r="2150" spans="1:3" x14ac:dyDescent="0.25">
      <c r="A2150" s="34" t="s">
        <v>3688</v>
      </c>
      <c r="B2150" s="34" t="s">
        <v>4330</v>
      </c>
      <c r="C2150" s="34" t="s">
        <v>1025</v>
      </c>
    </row>
    <row r="2151" spans="1:3" x14ac:dyDescent="0.25">
      <c r="A2151" s="34" t="s">
        <v>3688</v>
      </c>
      <c r="B2151" s="34" t="s">
        <v>3689</v>
      </c>
      <c r="C2151" s="34" t="s">
        <v>1025</v>
      </c>
    </row>
    <row r="2152" spans="1:3" x14ac:dyDescent="0.25">
      <c r="A2152" s="34" t="s">
        <v>3688</v>
      </c>
      <c r="B2152" s="34" t="s">
        <v>3758</v>
      </c>
      <c r="C2152" s="34" t="s">
        <v>1025</v>
      </c>
    </row>
    <row r="2153" spans="1:3" x14ac:dyDescent="0.25">
      <c r="A2153" s="34" t="s">
        <v>217</v>
      </c>
      <c r="B2153" s="34" t="s">
        <v>1407</v>
      </c>
      <c r="C2153" s="34" t="s">
        <v>1026</v>
      </c>
    </row>
    <row r="2154" spans="1:3" x14ac:dyDescent="0.25">
      <c r="A2154" s="34" t="s">
        <v>3739</v>
      </c>
      <c r="B2154" s="34" t="s">
        <v>3740</v>
      </c>
      <c r="C2154" s="34" t="s">
        <v>1025</v>
      </c>
    </row>
    <row r="2155" spans="1:3" x14ac:dyDescent="0.25">
      <c r="A2155" s="34" t="s">
        <v>3739</v>
      </c>
      <c r="B2155" s="34" t="s">
        <v>3786</v>
      </c>
      <c r="C2155" s="34" t="s">
        <v>1025</v>
      </c>
    </row>
    <row r="2156" spans="1:3" x14ac:dyDescent="0.25">
      <c r="A2156" s="34" t="s">
        <v>3955</v>
      </c>
      <c r="B2156" s="34" t="s">
        <v>3956</v>
      </c>
      <c r="C2156" s="34" t="s">
        <v>1025</v>
      </c>
    </row>
    <row r="2157" spans="1:3" x14ac:dyDescent="0.25">
      <c r="A2157" s="34" t="s">
        <v>3700</v>
      </c>
      <c r="B2157" s="34" t="s">
        <v>4337</v>
      </c>
      <c r="C2157" s="34" t="s">
        <v>1025</v>
      </c>
    </row>
    <row r="2158" spans="1:3" x14ac:dyDescent="0.25">
      <c r="A2158" s="34" t="s">
        <v>3700</v>
      </c>
      <c r="B2158" s="34" t="s">
        <v>3701</v>
      </c>
      <c r="C2158" s="34" t="s">
        <v>1025</v>
      </c>
    </row>
    <row r="2159" spans="1:3" x14ac:dyDescent="0.25">
      <c r="A2159" s="34" t="s">
        <v>3700</v>
      </c>
      <c r="B2159" s="34" t="s">
        <v>3764</v>
      </c>
      <c r="C2159" s="34" t="s">
        <v>1025</v>
      </c>
    </row>
    <row r="2160" spans="1:3" x14ac:dyDescent="0.25">
      <c r="A2160" s="34" t="s">
        <v>4656</v>
      </c>
      <c r="B2160" s="34" t="s">
        <v>4657</v>
      </c>
      <c r="C2160" s="34" t="s">
        <v>1025</v>
      </c>
    </row>
    <row r="2161" spans="1:3" x14ac:dyDescent="0.25">
      <c r="A2161" s="34" t="s">
        <v>4135</v>
      </c>
      <c r="B2161" s="34" t="s">
        <v>4136</v>
      </c>
      <c r="C2161" s="34" t="s">
        <v>1025</v>
      </c>
    </row>
    <row r="2162" spans="1:3" x14ac:dyDescent="0.25">
      <c r="A2162" s="34" t="s">
        <v>3787</v>
      </c>
      <c r="B2162" s="34" t="s">
        <v>3788</v>
      </c>
      <c r="C2162" s="34" t="s">
        <v>1025</v>
      </c>
    </row>
    <row r="2163" spans="1:3" x14ac:dyDescent="0.25">
      <c r="A2163" s="34" t="s">
        <v>3957</v>
      </c>
      <c r="B2163" s="34" t="s">
        <v>3958</v>
      </c>
      <c r="C2163" s="34" t="s">
        <v>1025</v>
      </c>
    </row>
    <row r="2164" spans="1:3" x14ac:dyDescent="0.25">
      <c r="A2164" s="34" t="s">
        <v>3957</v>
      </c>
      <c r="B2164" s="34" t="s">
        <v>4137</v>
      </c>
      <c r="C2164" s="34" t="s">
        <v>1025</v>
      </c>
    </row>
    <row r="2165" spans="1:3" x14ac:dyDescent="0.25">
      <c r="A2165" s="34" t="s">
        <v>3944</v>
      </c>
      <c r="B2165" s="34" t="s">
        <v>3945</v>
      </c>
      <c r="C2165" s="34" t="s">
        <v>1025</v>
      </c>
    </row>
    <row r="2166" spans="1:3" x14ac:dyDescent="0.25">
      <c r="A2166" s="34" t="s">
        <v>3944</v>
      </c>
      <c r="B2166" s="34" t="s">
        <v>4112</v>
      </c>
      <c r="C2166" s="34" t="s">
        <v>1025</v>
      </c>
    </row>
    <row r="2167" spans="1:3" x14ac:dyDescent="0.25">
      <c r="A2167" s="34" t="s">
        <v>3944</v>
      </c>
      <c r="B2167" s="34" t="s">
        <v>4258</v>
      </c>
      <c r="C2167" s="34" t="s">
        <v>1025</v>
      </c>
    </row>
    <row r="2168" spans="1:3" x14ac:dyDescent="0.25">
      <c r="A2168" s="34" t="s">
        <v>3741</v>
      </c>
      <c r="B2168" s="34" t="s">
        <v>3742</v>
      </c>
      <c r="C2168" s="34" t="s">
        <v>1025</v>
      </c>
    </row>
    <row r="2169" spans="1:3" x14ac:dyDescent="0.25">
      <c r="A2169" s="34" t="s">
        <v>2174</v>
      </c>
      <c r="B2169" s="34" t="s">
        <v>2175</v>
      </c>
      <c r="C2169" s="34" t="s">
        <v>1025</v>
      </c>
    </row>
    <row r="2170" spans="1:3" x14ac:dyDescent="0.25">
      <c r="A2170" s="34" t="s">
        <v>887</v>
      </c>
      <c r="B2170" s="34" t="s">
        <v>2761</v>
      </c>
      <c r="C2170" s="34" t="s">
        <v>1025</v>
      </c>
    </row>
    <row r="2171" spans="1:3" x14ac:dyDescent="0.25">
      <c r="A2171" s="34" t="s">
        <v>3833</v>
      </c>
      <c r="B2171" s="34" t="s">
        <v>3834</v>
      </c>
      <c r="C2171" s="34" t="s">
        <v>1025</v>
      </c>
    </row>
    <row r="2172" spans="1:3" x14ac:dyDescent="0.25">
      <c r="A2172" s="34" t="s">
        <v>1218</v>
      </c>
      <c r="B2172" s="34" t="s">
        <v>1219</v>
      </c>
      <c r="C2172" s="34" t="s">
        <v>1025</v>
      </c>
    </row>
    <row r="2173" spans="1:3" x14ac:dyDescent="0.25">
      <c r="A2173" s="34" t="s">
        <v>2206</v>
      </c>
      <c r="B2173" s="34" t="s">
        <v>2207</v>
      </c>
      <c r="C2173" s="34" t="s">
        <v>1025</v>
      </c>
    </row>
    <row r="2174" spans="1:3" x14ac:dyDescent="0.25">
      <c r="A2174" s="34" t="s">
        <v>1721</v>
      </c>
      <c r="B2174" s="34" t="s">
        <v>1722</v>
      </c>
      <c r="C2174" s="34" t="s">
        <v>1025</v>
      </c>
    </row>
    <row r="2175" spans="1:3" x14ac:dyDescent="0.25">
      <c r="A2175" s="34" t="s">
        <v>769</v>
      </c>
      <c r="B2175" s="34" t="s">
        <v>2552</v>
      </c>
      <c r="C2175" s="34" t="s">
        <v>1026</v>
      </c>
    </row>
    <row r="2176" spans="1:3" x14ac:dyDescent="0.25">
      <c r="A2176" s="34" t="s">
        <v>770</v>
      </c>
      <c r="B2176" s="34" t="s">
        <v>2553</v>
      </c>
      <c r="C2176" s="34" t="s">
        <v>1026</v>
      </c>
    </row>
    <row r="2177" spans="1:3" x14ac:dyDescent="0.25">
      <c r="A2177" s="34" t="s">
        <v>767</v>
      </c>
      <c r="B2177" s="34" t="s">
        <v>2550</v>
      </c>
      <c r="C2177" s="34" t="s">
        <v>1026</v>
      </c>
    </row>
    <row r="2178" spans="1:3" x14ac:dyDescent="0.25">
      <c r="A2178" s="34" t="s">
        <v>766</v>
      </c>
      <c r="B2178" s="34" t="s">
        <v>2549</v>
      </c>
      <c r="C2178" s="34" t="s">
        <v>1026</v>
      </c>
    </row>
    <row r="2179" spans="1:3" x14ac:dyDescent="0.25">
      <c r="A2179" s="34" t="s">
        <v>768</v>
      </c>
      <c r="B2179" s="34" t="s">
        <v>2551</v>
      </c>
      <c r="C2179" s="34" t="s">
        <v>1026</v>
      </c>
    </row>
    <row r="2180" spans="1:3" x14ac:dyDescent="0.25">
      <c r="A2180" s="34" t="s">
        <v>1554</v>
      </c>
      <c r="B2180" s="34" t="s">
        <v>1555</v>
      </c>
      <c r="C2180" s="34" t="s">
        <v>1025</v>
      </c>
    </row>
    <row r="2181" spans="1:3" x14ac:dyDescent="0.25">
      <c r="A2181" s="34" t="s">
        <v>259</v>
      </c>
      <c r="B2181" s="34" t="s">
        <v>4810</v>
      </c>
      <c r="C2181" s="34" t="s">
        <v>1026</v>
      </c>
    </row>
    <row r="2182" spans="1:3" x14ac:dyDescent="0.25">
      <c r="A2182" s="34" t="s">
        <v>2569</v>
      </c>
      <c r="B2182" s="34" t="s">
        <v>2581</v>
      </c>
      <c r="C2182" s="34" t="s">
        <v>1025</v>
      </c>
    </row>
    <row r="2183" spans="1:3" x14ac:dyDescent="0.25">
      <c r="A2183" s="34" t="s">
        <v>1445</v>
      </c>
      <c r="B2183" s="34" t="s">
        <v>1446</v>
      </c>
      <c r="C2183" s="34" t="s">
        <v>1026</v>
      </c>
    </row>
    <row r="2184" spans="1:3" x14ac:dyDescent="0.25">
      <c r="A2184" s="34" t="s">
        <v>4632</v>
      </c>
      <c r="B2184" s="34" t="s">
        <v>4633</v>
      </c>
      <c r="C2184" s="34" t="s">
        <v>1026</v>
      </c>
    </row>
    <row r="2185" spans="1:3" x14ac:dyDescent="0.25">
      <c r="A2185" s="34" t="s">
        <v>836</v>
      </c>
      <c r="B2185" s="34" t="s">
        <v>4421</v>
      </c>
      <c r="C2185" s="34" t="s">
        <v>1026</v>
      </c>
    </row>
    <row r="2186" spans="1:3" x14ac:dyDescent="0.25">
      <c r="A2186" s="34" t="s">
        <v>837</v>
      </c>
      <c r="B2186" s="34" t="s">
        <v>4754</v>
      </c>
      <c r="C2186" s="34" t="s">
        <v>1026</v>
      </c>
    </row>
    <row r="2187" spans="1:3" x14ac:dyDescent="0.25">
      <c r="A2187" s="34" t="s">
        <v>835</v>
      </c>
      <c r="B2187" s="34" t="s">
        <v>4420</v>
      </c>
      <c r="C2187" s="34" t="s">
        <v>1026</v>
      </c>
    </row>
    <row r="2188" spans="1:3" x14ac:dyDescent="0.25">
      <c r="A2188" s="34" t="s">
        <v>1650</v>
      </c>
      <c r="B2188" s="34" t="s">
        <v>1651</v>
      </c>
      <c r="C2188" s="34" t="s">
        <v>1025</v>
      </c>
    </row>
    <row r="2189" spans="1:3" x14ac:dyDescent="0.25">
      <c r="A2189" s="34" t="s">
        <v>3861</v>
      </c>
      <c r="B2189" s="34" t="s">
        <v>3862</v>
      </c>
      <c r="C2189" s="34" t="s">
        <v>1025</v>
      </c>
    </row>
    <row r="2190" spans="1:3" x14ac:dyDescent="0.25">
      <c r="A2190" s="34" t="s">
        <v>4057</v>
      </c>
      <c r="B2190" s="34" t="s">
        <v>4058</v>
      </c>
      <c r="C2190" s="34" t="s">
        <v>1026</v>
      </c>
    </row>
    <row r="2191" spans="1:3" x14ac:dyDescent="0.25">
      <c r="A2191" s="34" t="s">
        <v>432</v>
      </c>
      <c r="B2191" s="34" t="s">
        <v>2476</v>
      </c>
      <c r="C2191" s="34" t="s">
        <v>1026</v>
      </c>
    </row>
    <row r="2192" spans="1:3" x14ac:dyDescent="0.25">
      <c r="A2192" s="34" t="s">
        <v>3215</v>
      </c>
      <c r="B2192" s="34" t="s">
        <v>3216</v>
      </c>
      <c r="C2192" s="34" t="s">
        <v>1025</v>
      </c>
    </row>
    <row r="2193" spans="1:3" x14ac:dyDescent="0.25">
      <c r="A2193" s="34" t="s">
        <v>236</v>
      </c>
      <c r="B2193" s="34" t="s">
        <v>1444</v>
      </c>
      <c r="C2193" s="34" t="s">
        <v>1026</v>
      </c>
    </row>
    <row r="2194" spans="1:3" x14ac:dyDescent="0.25">
      <c r="A2194" s="34" t="s">
        <v>842</v>
      </c>
      <c r="B2194" s="34" t="s">
        <v>1991</v>
      </c>
      <c r="C2194" s="34" t="s">
        <v>1025</v>
      </c>
    </row>
    <row r="2195" spans="1:3" x14ac:dyDescent="0.25">
      <c r="A2195" s="34" t="s">
        <v>430</v>
      </c>
      <c r="B2195" s="34" t="s">
        <v>2472</v>
      </c>
      <c r="C2195" s="34" t="s">
        <v>1025</v>
      </c>
    </row>
    <row r="2196" spans="1:3" x14ac:dyDescent="0.25">
      <c r="A2196" s="34" t="s">
        <v>2466</v>
      </c>
      <c r="B2196" s="34" t="s">
        <v>2467</v>
      </c>
      <c r="C2196" s="34" t="s">
        <v>1026</v>
      </c>
    </row>
    <row r="2197" spans="1:3" x14ac:dyDescent="0.25">
      <c r="A2197" s="34" t="s">
        <v>1102</v>
      </c>
      <c r="B2197" s="34" t="s">
        <v>1103</v>
      </c>
      <c r="C2197" s="34" t="s">
        <v>1026</v>
      </c>
    </row>
    <row r="2198" spans="1:3" x14ac:dyDescent="0.25">
      <c r="A2198" s="34" t="s">
        <v>1098</v>
      </c>
      <c r="B2198" s="34" t="s">
        <v>1099</v>
      </c>
      <c r="C2198" s="34" t="s">
        <v>1026</v>
      </c>
    </row>
    <row r="2199" spans="1:3" x14ac:dyDescent="0.25">
      <c r="A2199" s="34" t="s">
        <v>1079</v>
      </c>
      <c r="B2199" s="34" t="s">
        <v>1080</v>
      </c>
      <c r="C2199" s="34" t="s">
        <v>1026</v>
      </c>
    </row>
    <row r="2200" spans="1:3" x14ac:dyDescent="0.25">
      <c r="A2200" s="34" t="s">
        <v>1592</v>
      </c>
      <c r="B2200" s="34" t="s">
        <v>1593</v>
      </c>
      <c r="C2200" s="34" t="s">
        <v>1025</v>
      </c>
    </row>
    <row r="2201" spans="1:3" x14ac:dyDescent="0.25">
      <c r="A2201" s="34" t="s">
        <v>288</v>
      </c>
      <c r="B2201" s="34" t="s">
        <v>2227</v>
      </c>
      <c r="C2201" s="34" t="s">
        <v>1026</v>
      </c>
    </row>
    <row r="2202" spans="1:3" x14ac:dyDescent="0.25">
      <c r="A2202" s="34" t="s">
        <v>3984</v>
      </c>
      <c r="B2202" s="34" t="s">
        <v>3985</v>
      </c>
      <c r="C2202" s="34" t="s">
        <v>1025</v>
      </c>
    </row>
    <row r="2203" spans="1:3" x14ac:dyDescent="0.25">
      <c r="A2203" s="34" t="s">
        <v>4147</v>
      </c>
      <c r="B2203" s="34" t="s">
        <v>4148</v>
      </c>
      <c r="C2203" s="34" t="s">
        <v>1025</v>
      </c>
    </row>
    <row r="2204" spans="1:3" x14ac:dyDescent="0.25">
      <c r="A2204" s="34" t="s">
        <v>4168</v>
      </c>
      <c r="B2204" s="34" t="s">
        <v>4169</v>
      </c>
      <c r="C2204" s="34" t="s">
        <v>1025</v>
      </c>
    </row>
    <row r="2205" spans="1:3" x14ac:dyDescent="0.25">
      <c r="A2205" s="34" t="s">
        <v>4168</v>
      </c>
      <c r="B2205" s="34" t="s">
        <v>4199</v>
      </c>
      <c r="C2205" s="34" t="s">
        <v>1025</v>
      </c>
    </row>
    <row r="2206" spans="1:3" x14ac:dyDescent="0.25">
      <c r="A2206" s="34" t="s">
        <v>4229</v>
      </c>
      <c r="B2206" s="34" t="s">
        <v>4230</v>
      </c>
      <c r="C2206" s="34" t="s">
        <v>1025</v>
      </c>
    </row>
    <row r="2207" spans="1:3" x14ac:dyDescent="0.25">
      <c r="A2207" s="34" t="s">
        <v>523</v>
      </c>
      <c r="B2207" s="34" t="s">
        <v>4567</v>
      </c>
      <c r="C2207" s="34" t="s">
        <v>1025</v>
      </c>
    </row>
    <row r="2208" spans="1:3" x14ac:dyDescent="0.25">
      <c r="A2208" s="34" t="s">
        <v>532</v>
      </c>
      <c r="B2208" s="34" t="s">
        <v>4612</v>
      </c>
      <c r="C2208" s="34" t="s">
        <v>1025</v>
      </c>
    </row>
    <row r="2209" spans="1:3" x14ac:dyDescent="0.25">
      <c r="A2209" s="34" t="s">
        <v>552</v>
      </c>
      <c r="B2209" s="34" t="s">
        <v>4713</v>
      </c>
      <c r="C2209" s="34" t="s">
        <v>1025</v>
      </c>
    </row>
    <row r="2210" spans="1:3" x14ac:dyDescent="0.25">
      <c r="A2210" s="34" t="s">
        <v>947</v>
      </c>
      <c r="B2210" s="34" t="s">
        <v>4960</v>
      </c>
      <c r="C2210" s="34" t="s">
        <v>1026</v>
      </c>
    </row>
    <row r="2211" spans="1:3" x14ac:dyDescent="0.25">
      <c r="A2211" s="34" t="s">
        <v>4999</v>
      </c>
      <c r="B2211" s="34" t="s">
        <v>5000</v>
      </c>
      <c r="C2211" s="34" t="s">
        <v>1025</v>
      </c>
    </row>
    <row r="2212" spans="1:3" x14ac:dyDescent="0.25">
      <c r="A2212" s="34" t="s">
        <v>5039</v>
      </c>
      <c r="B2212" s="34" t="s">
        <v>5040</v>
      </c>
      <c r="C2212" s="34" t="s">
        <v>1025</v>
      </c>
    </row>
    <row r="2213" spans="1:3" x14ac:dyDescent="0.25">
      <c r="A2213" s="34" t="s">
        <v>326</v>
      </c>
      <c r="B2213" s="34" t="s">
        <v>2324</v>
      </c>
      <c r="C2213" s="34" t="s">
        <v>1026</v>
      </c>
    </row>
    <row r="2214" spans="1:3" x14ac:dyDescent="0.25">
      <c r="A2214" s="34" t="s">
        <v>325</v>
      </c>
      <c r="B2214" s="34" t="s">
        <v>2315</v>
      </c>
      <c r="C2214" s="34" t="s">
        <v>1026</v>
      </c>
    </row>
    <row r="2215" spans="1:3" x14ac:dyDescent="0.25">
      <c r="A2215" s="34" t="s">
        <v>1248</v>
      </c>
      <c r="B2215" s="34" t="s">
        <v>1249</v>
      </c>
      <c r="C2215" s="34" t="s">
        <v>1025</v>
      </c>
    </row>
    <row r="2216" spans="1:3" x14ac:dyDescent="0.25">
      <c r="A2216" s="34" t="s">
        <v>882</v>
      </c>
      <c r="B2216" s="34" t="s">
        <v>4639</v>
      </c>
      <c r="C2216" s="34" t="s">
        <v>1026</v>
      </c>
    </row>
    <row r="2217" spans="1:3" x14ac:dyDescent="0.25">
      <c r="A2217" s="34" t="s">
        <v>2051</v>
      </c>
      <c r="B2217" s="34" t="s">
        <v>2052</v>
      </c>
      <c r="C2217" s="34" t="s">
        <v>1025</v>
      </c>
    </row>
    <row r="2218" spans="1:3" x14ac:dyDescent="0.25">
      <c r="A2218" s="34" t="s">
        <v>155</v>
      </c>
      <c r="B2218" s="34" t="s">
        <v>1356</v>
      </c>
      <c r="C2218" s="34" t="s">
        <v>1025</v>
      </c>
    </row>
    <row r="2219" spans="1:3" x14ac:dyDescent="0.25">
      <c r="A2219" s="34" t="s">
        <v>155</v>
      </c>
      <c r="B2219" s="34" t="s">
        <v>1205</v>
      </c>
      <c r="C2219" s="34" t="s">
        <v>1026</v>
      </c>
    </row>
    <row r="2220" spans="1:3" x14ac:dyDescent="0.25">
      <c r="A2220" s="34" t="s">
        <v>157</v>
      </c>
      <c r="B2220" s="34" t="s">
        <v>1357</v>
      </c>
      <c r="C2220" s="34" t="s">
        <v>1025</v>
      </c>
    </row>
    <row r="2221" spans="1:3" x14ac:dyDescent="0.25">
      <c r="A2221" s="34" t="s">
        <v>157</v>
      </c>
      <c r="B2221" s="34" t="s">
        <v>1206</v>
      </c>
      <c r="C2221" s="34" t="s">
        <v>1025</v>
      </c>
    </row>
    <row r="2222" spans="1:3" x14ac:dyDescent="0.25">
      <c r="A2222" s="34" t="s">
        <v>3276</v>
      </c>
      <c r="B2222" s="34" t="s">
        <v>3277</v>
      </c>
      <c r="C2222" s="34" t="s">
        <v>1025</v>
      </c>
    </row>
    <row r="2223" spans="1:3" x14ac:dyDescent="0.25">
      <c r="A2223" s="34" t="s">
        <v>2800</v>
      </c>
      <c r="B2223" s="34" t="s">
        <v>2801</v>
      </c>
      <c r="C2223" s="34" t="s">
        <v>1025</v>
      </c>
    </row>
    <row r="2224" spans="1:3" x14ac:dyDescent="0.25">
      <c r="A2224" s="34" t="s">
        <v>1765</v>
      </c>
      <c r="B2224" s="34" t="s">
        <v>1766</v>
      </c>
      <c r="C2224" s="34" t="s">
        <v>1025</v>
      </c>
    </row>
    <row r="2225" spans="1:3" x14ac:dyDescent="0.25">
      <c r="A2225" s="34" t="s">
        <v>654</v>
      </c>
      <c r="B2225" s="34" t="s">
        <v>4329</v>
      </c>
      <c r="C2225" s="34" t="s">
        <v>1026</v>
      </c>
    </row>
    <row r="2226" spans="1:3" x14ac:dyDescent="0.25">
      <c r="A2226" s="34" t="s">
        <v>1582</v>
      </c>
      <c r="B2226" s="34" t="s">
        <v>1583</v>
      </c>
      <c r="C2226" s="34" t="s">
        <v>1025</v>
      </c>
    </row>
    <row r="2227" spans="1:3" x14ac:dyDescent="0.25">
      <c r="A2227" s="34" t="s">
        <v>2245</v>
      </c>
      <c r="B2227" s="34" t="s">
        <v>2246</v>
      </c>
      <c r="C2227" s="34" t="s">
        <v>1025</v>
      </c>
    </row>
    <row r="2228" spans="1:3" x14ac:dyDescent="0.25">
      <c r="A2228" s="34" t="s">
        <v>634</v>
      </c>
      <c r="B2228" s="34" t="s">
        <v>3224</v>
      </c>
      <c r="C2228" s="34" t="s">
        <v>1025</v>
      </c>
    </row>
    <row r="2229" spans="1:3" x14ac:dyDescent="0.25">
      <c r="A2229" s="34" t="s">
        <v>3256</v>
      </c>
      <c r="B2229" s="34" t="s">
        <v>3257</v>
      </c>
      <c r="C2229" s="34" t="s">
        <v>1025</v>
      </c>
    </row>
    <row r="2230" spans="1:3" x14ac:dyDescent="0.25">
      <c r="A2230" s="34" t="s">
        <v>783</v>
      </c>
      <c r="B2230" s="34" t="s">
        <v>2163</v>
      </c>
      <c r="C2230" s="34" t="s">
        <v>1026</v>
      </c>
    </row>
    <row r="2231" spans="1:3" x14ac:dyDescent="0.25">
      <c r="A2231" s="34" t="s">
        <v>1501</v>
      </c>
      <c r="B2231" s="34" t="s">
        <v>1502</v>
      </c>
      <c r="C2231" s="34" t="s">
        <v>1025</v>
      </c>
    </row>
    <row r="2232" spans="1:3" x14ac:dyDescent="0.25">
      <c r="A2232" s="34" t="s">
        <v>2973</v>
      </c>
      <c r="B2232" s="34" t="s">
        <v>2974</v>
      </c>
      <c r="C2232" s="34" t="s">
        <v>1025</v>
      </c>
    </row>
    <row r="2233" spans="1:3" x14ac:dyDescent="0.25">
      <c r="A2233" s="34" t="s">
        <v>3545</v>
      </c>
      <c r="B2233" s="34" t="s">
        <v>3546</v>
      </c>
      <c r="C2233" s="34" t="s">
        <v>1025</v>
      </c>
    </row>
    <row r="2234" spans="1:3" x14ac:dyDescent="0.25">
      <c r="A2234" s="34" t="s">
        <v>4265</v>
      </c>
      <c r="B2234" s="34" t="s">
        <v>4266</v>
      </c>
      <c r="C2234" s="34" t="s">
        <v>1025</v>
      </c>
    </row>
    <row r="2235" spans="1:3" x14ac:dyDescent="0.25">
      <c r="A2235" s="34" t="s">
        <v>304</v>
      </c>
      <c r="B2235" s="34" t="s">
        <v>2251</v>
      </c>
      <c r="C2235" s="34" t="s">
        <v>1026</v>
      </c>
    </row>
    <row r="2236" spans="1:3" x14ac:dyDescent="0.25">
      <c r="A2236" s="34" t="s">
        <v>2243</v>
      </c>
      <c r="B2236" s="34" t="s">
        <v>2244</v>
      </c>
      <c r="C2236" s="34" t="s">
        <v>1025</v>
      </c>
    </row>
    <row r="2237" spans="1:3" x14ac:dyDescent="0.25">
      <c r="A2237" s="34" t="s">
        <v>1529</v>
      </c>
      <c r="B2237" s="34" t="s">
        <v>1530</v>
      </c>
      <c r="C2237" s="34" t="s">
        <v>1025</v>
      </c>
    </row>
    <row r="2238" spans="1:3" x14ac:dyDescent="0.25">
      <c r="A2238" s="34" t="s">
        <v>1574</v>
      </c>
      <c r="B2238" s="34" t="s">
        <v>1575</v>
      </c>
      <c r="C2238" s="34" t="s">
        <v>1025</v>
      </c>
    </row>
    <row r="2239" spans="1:3" x14ac:dyDescent="0.25">
      <c r="A2239" s="34" t="s">
        <v>1736</v>
      </c>
      <c r="B2239" s="34" t="s">
        <v>1737</v>
      </c>
      <c r="C2239" s="34" t="s">
        <v>1025</v>
      </c>
    </row>
    <row r="2240" spans="1:3" x14ac:dyDescent="0.25">
      <c r="A2240" s="34" t="s">
        <v>290</v>
      </c>
      <c r="B2240" s="34" t="s">
        <v>4870</v>
      </c>
      <c r="C2240" s="34" t="s">
        <v>1026</v>
      </c>
    </row>
    <row r="2241" spans="1:3" x14ac:dyDescent="0.25">
      <c r="A2241" s="34" t="s">
        <v>4378</v>
      </c>
      <c r="B2241" s="34" t="s">
        <v>4379</v>
      </c>
      <c r="C2241" s="34" t="s">
        <v>1025</v>
      </c>
    </row>
    <row r="2242" spans="1:3" x14ac:dyDescent="0.25">
      <c r="A2242" s="34" t="s">
        <v>663</v>
      </c>
      <c r="B2242" s="34" t="s">
        <v>4662</v>
      </c>
      <c r="C2242" s="34" t="s">
        <v>1026</v>
      </c>
    </row>
    <row r="2243" spans="1:3" x14ac:dyDescent="0.25">
      <c r="A2243" s="34" t="s">
        <v>1520</v>
      </c>
      <c r="B2243" s="34" t="s">
        <v>1521</v>
      </c>
      <c r="C2243" s="34" t="s">
        <v>1025</v>
      </c>
    </row>
    <row r="2244" spans="1:3" x14ac:dyDescent="0.25">
      <c r="A2244" s="34" t="s">
        <v>1652</v>
      </c>
      <c r="B2244" s="34" t="s">
        <v>1653</v>
      </c>
      <c r="C2244" s="34" t="s">
        <v>1025</v>
      </c>
    </row>
    <row r="2245" spans="1:3" x14ac:dyDescent="0.25">
      <c r="A2245" s="34" t="s">
        <v>2637</v>
      </c>
      <c r="B2245" s="34" t="s">
        <v>2638</v>
      </c>
      <c r="C2245" s="34" t="s">
        <v>1025</v>
      </c>
    </row>
    <row r="2246" spans="1:3" x14ac:dyDescent="0.25">
      <c r="A2246" s="34" t="s">
        <v>2637</v>
      </c>
      <c r="B2246" s="34" t="s">
        <v>3653</v>
      </c>
      <c r="C2246" s="34" t="s">
        <v>1026</v>
      </c>
    </row>
    <row r="2247" spans="1:3" x14ac:dyDescent="0.25">
      <c r="A2247" s="34" t="s">
        <v>751</v>
      </c>
      <c r="B2247" s="34" t="s">
        <v>2528</v>
      </c>
      <c r="C2247" s="34" t="s">
        <v>1026</v>
      </c>
    </row>
    <row r="2248" spans="1:3" x14ac:dyDescent="0.25">
      <c r="A2248" s="34" t="s">
        <v>752</v>
      </c>
      <c r="B2248" s="34" t="s">
        <v>2529</v>
      </c>
      <c r="C2248" s="34" t="s">
        <v>1026</v>
      </c>
    </row>
    <row r="2249" spans="1:3" x14ac:dyDescent="0.25">
      <c r="A2249" s="34" t="s">
        <v>4450</v>
      </c>
      <c r="B2249" s="34" t="s">
        <v>4451</v>
      </c>
      <c r="C2249" s="34" t="s">
        <v>1025</v>
      </c>
    </row>
    <row r="2250" spans="1:3" x14ac:dyDescent="0.25">
      <c r="A2250" s="34" t="s">
        <v>1807</v>
      </c>
      <c r="B2250" s="34" t="s">
        <v>1808</v>
      </c>
      <c r="C2250" s="34" t="s">
        <v>1025</v>
      </c>
    </row>
    <row r="2251" spans="1:3" x14ac:dyDescent="0.25">
      <c r="A2251" s="34" t="s">
        <v>97</v>
      </c>
      <c r="B2251" s="34" t="s">
        <v>1328</v>
      </c>
      <c r="C2251" s="34" t="s">
        <v>1025</v>
      </c>
    </row>
    <row r="2252" spans="1:3" x14ac:dyDescent="0.25">
      <c r="A2252" s="34" t="s">
        <v>808</v>
      </c>
      <c r="B2252" s="34" t="s">
        <v>2184</v>
      </c>
      <c r="C2252" s="34" t="s">
        <v>1026</v>
      </c>
    </row>
    <row r="2253" spans="1:3" x14ac:dyDescent="0.25">
      <c r="A2253" s="34" t="s">
        <v>1096</v>
      </c>
      <c r="B2253" s="34" t="s">
        <v>1097</v>
      </c>
      <c r="C2253" s="34" t="s">
        <v>1026</v>
      </c>
    </row>
    <row r="2254" spans="1:3" x14ac:dyDescent="0.25">
      <c r="A2254" s="34" t="s">
        <v>4282</v>
      </c>
      <c r="B2254" s="34" t="s">
        <v>4283</v>
      </c>
      <c r="C2254" s="34" t="s">
        <v>1025</v>
      </c>
    </row>
    <row r="2255" spans="1:3" x14ac:dyDescent="0.25">
      <c r="A2255" s="34" t="s">
        <v>1112</v>
      </c>
      <c r="B2255" s="34" t="s">
        <v>1113</v>
      </c>
      <c r="C2255" s="34" t="s">
        <v>1026</v>
      </c>
    </row>
    <row r="2256" spans="1:3" x14ac:dyDescent="0.25">
      <c r="A2256" s="34" t="s">
        <v>494</v>
      </c>
      <c r="B2256" s="34" t="s">
        <v>1788</v>
      </c>
      <c r="C2256" s="34" t="s">
        <v>1026</v>
      </c>
    </row>
    <row r="2257" spans="1:3" x14ac:dyDescent="0.25">
      <c r="A2257" s="34" t="s">
        <v>1854</v>
      </c>
      <c r="B2257" s="34" t="s">
        <v>1855</v>
      </c>
      <c r="C2257" s="34" t="s">
        <v>1025</v>
      </c>
    </row>
    <row r="2258" spans="1:3" x14ac:dyDescent="0.25">
      <c r="A2258" s="34" t="s">
        <v>2103</v>
      </c>
      <c r="B2258" s="34" t="s">
        <v>2104</v>
      </c>
      <c r="C2258" s="34" t="s">
        <v>1025</v>
      </c>
    </row>
    <row r="2259" spans="1:3" x14ac:dyDescent="0.25">
      <c r="A2259" s="34" t="s">
        <v>2432</v>
      </c>
      <c r="B2259" s="34" t="s">
        <v>2433</v>
      </c>
      <c r="C2259" s="34" t="s">
        <v>1025</v>
      </c>
    </row>
    <row r="2260" spans="1:3" x14ac:dyDescent="0.25">
      <c r="A2260" s="34" t="s">
        <v>895</v>
      </c>
      <c r="B2260" s="34" t="s">
        <v>2043</v>
      </c>
      <c r="C2260" s="34" t="s">
        <v>1025</v>
      </c>
    </row>
    <row r="2261" spans="1:3" x14ac:dyDescent="0.25">
      <c r="A2261" s="34" t="s">
        <v>890</v>
      </c>
      <c r="B2261" s="34" t="s">
        <v>3332</v>
      </c>
      <c r="C2261" s="34" t="s">
        <v>1026</v>
      </c>
    </row>
    <row r="2262" spans="1:3" x14ac:dyDescent="0.25">
      <c r="A2262" s="34" t="s">
        <v>1094</v>
      </c>
      <c r="B2262" s="34" t="s">
        <v>1095</v>
      </c>
      <c r="C2262" s="34" t="s">
        <v>1026</v>
      </c>
    </row>
    <row r="2263" spans="1:3" x14ac:dyDescent="0.25">
      <c r="A2263" s="34" t="s">
        <v>184</v>
      </c>
      <c r="B2263" s="34" t="s">
        <v>1167</v>
      </c>
      <c r="C2263" s="34" t="s">
        <v>1026</v>
      </c>
    </row>
    <row r="2264" spans="1:3" x14ac:dyDescent="0.25">
      <c r="A2264" s="34" t="s">
        <v>416</v>
      </c>
      <c r="B2264" s="34" t="s">
        <v>2444</v>
      </c>
      <c r="C2264" s="34" t="s">
        <v>1026</v>
      </c>
    </row>
    <row r="2265" spans="1:3" x14ac:dyDescent="0.25">
      <c r="A2265" s="34" t="s">
        <v>1424</v>
      </c>
      <c r="B2265" s="34" t="s">
        <v>1425</v>
      </c>
      <c r="C2265" s="34" t="s">
        <v>1026</v>
      </c>
    </row>
    <row r="2266" spans="1:3" x14ac:dyDescent="0.25">
      <c r="A2266" s="34" t="s">
        <v>1428</v>
      </c>
      <c r="B2266" s="34" t="s">
        <v>1429</v>
      </c>
      <c r="C2266" s="34" t="s">
        <v>1026</v>
      </c>
    </row>
    <row r="2267" spans="1:3" x14ac:dyDescent="0.25">
      <c r="A2267" s="34" t="s">
        <v>1426</v>
      </c>
      <c r="B2267" s="34" t="s">
        <v>1427</v>
      </c>
      <c r="C2267" s="34" t="s">
        <v>1026</v>
      </c>
    </row>
    <row r="2268" spans="1:3" x14ac:dyDescent="0.25">
      <c r="A2268" s="34" t="s">
        <v>2614</v>
      </c>
      <c r="B2268" s="34" t="s">
        <v>2615</v>
      </c>
      <c r="C2268" s="34" t="s">
        <v>1025</v>
      </c>
    </row>
    <row r="2269" spans="1:3" x14ac:dyDescent="0.25">
      <c r="A2269" s="34" t="s">
        <v>477</v>
      </c>
      <c r="B2269" s="34" t="s">
        <v>1750</v>
      </c>
      <c r="C2269" s="34" t="s">
        <v>1026</v>
      </c>
    </row>
    <row r="2270" spans="1:3" x14ac:dyDescent="0.25">
      <c r="A2270" s="34" t="s">
        <v>661</v>
      </c>
      <c r="B2270" s="34" t="s">
        <v>3895</v>
      </c>
      <c r="C2270" s="34" t="s">
        <v>1026</v>
      </c>
    </row>
    <row r="2271" spans="1:3" x14ac:dyDescent="0.25">
      <c r="A2271" s="34" t="s">
        <v>53</v>
      </c>
      <c r="B2271" s="34" t="s">
        <v>2845</v>
      </c>
      <c r="C2271" s="34" t="s">
        <v>1025</v>
      </c>
    </row>
    <row r="2272" spans="1:3" x14ac:dyDescent="0.25">
      <c r="A2272" s="34" t="s">
        <v>226</v>
      </c>
      <c r="B2272" s="34" t="s">
        <v>1422</v>
      </c>
      <c r="C2272" s="34" t="s">
        <v>1026</v>
      </c>
    </row>
    <row r="2273" spans="1:3" x14ac:dyDescent="0.25">
      <c r="A2273" s="34" t="s">
        <v>227</v>
      </c>
      <c r="B2273" s="34" t="s">
        <v>1423</v>
      </c>
      <c r="C2273" s="34" t="s">
        <v>1026</v>
      </c>
    </row>
    <row r="2274" spans="1:3" x14ac:dyDescent="0.25">
      <c r="A2274" s="34" t="s">
        <v>3805</v>
      </c>
      <c r="B2274" s="34" t="s">
        <v>3806</v>
      </c>
      <c r="C2274" s="34" t="s">
        <v>1025</v>
      </c>
    </row>
    <row r="2275" spans="1:3" x14ac:dyDescent="0.25">
      <c r="A2275" s="34" t="s">
        <v>450</v>
      </c>
      <c r="B2275" s="34" t="s">
        <v>2629</v>
      </c>
      <c r="C2275" s="34" t="s">
        <v>1026</v>
      </c>
    </row>
    <row r="2276" spans="1:3" x14ac:dyDescent="0.25">
      <c r="A2276" s="34" t="s">
        <v>2575</v>
      </c>
      <c r="B2276" s="34" t="s">
        <v>2576</v>
      </c>
      <c r="C2276" s="34" t="s">
        <v>1025</v>
      </c>
    </row>
    <row r="2277" spans="1:3" x14ac:dyDescent="0.25">
      <c r="A2277" s="34" t="s">
        <v>4782</v>
      </c>
      <c r="B2277" s="34" t="s">
        <v>4783</v>
      </c>
      <c r="C2277" s="34" t="s">
        <v>1025</v>
      </c>
    </row>
    <row r="2278" spans="1:3" x14ac:dyDescent="0.25">
      <c r="A2278" s="34" t="s">
        <v>3989</v>
      </c>
      <c r="B2278" s="34" t="s">
        <v>3990</v>
      </c>
      <c r="C2278" s="34" t="s">
        <v>1025</v>
      </c>
    </row>
    <row r="2279" spans="1:3" x14ac:dyDescent="0.25">
      <c r="A2279" s="34" t="s">
        <v>3989</v>
      </c>
      <c r="B2279" s="34" t="s">
        <v>4101</v>
      </c>
      <c r="C2279" s="34" t="s">
        <v>1025</v>
      </c>
    </row>
    <row r="2280" spans="1:3" x14ac:dyDescent="0.25">
      <c r="A2280" s="34" t="s">
        <v>928</v>
      </c>
      <c r="B2280" s="34" t="s">
        <v>4872</v>
      </c>
      <c r="C2280" s="34" t="s">
        <v>1026</v>
      </c>
    </row>
    <row r="2281" spans="1:3" x14ac:dyDescent="0.25">
      <c r="A2281" s="34" t="s">
        <v>1580</v>
      </c>
      <c r="B2281" s="34" t="s">
        <v>1581</v>
      </c>
      <c r="C2281" s="34" t="s">
        <v>1025</v>
      </c>
    </row>
    <row r="2282" spans="1:3" x14ac:dyDescent="0.25">
      <c r="A2282" s="34" t="s">
        <v>1246</v>
      </c>
      <c r="B2282" s="34" t="s">
        <v>1247</v>
      </c>
      <c r="C2282" s="34" t="s">
        <v>1025</v>
      </c>
    </row>
    <row r="2283" spans="1:3" x14ac:dyDescent="0.25">
      <c r="A2283" s="34" t="s">
        <v>1804</v>
      </c>
      <c r="B2283" s="34" t="s">
        <v>1805</v>
      </c>
      <c r="C2283" s="34" t="s">
        <v>1025</v>
      </c>
    </row>
    <row r="2284" spans="1:3" x14ac:dyDescent="0.25">
      <c r="A2284" s="34" t="s">
        <v>867</v>
      </c>
      <c r="B2284" s="34" t="s">
        <v>2028</v>
      </c>
      <c r="C2284" s="34" t="s">
        <v>1025</v>
      </c>
    </row>
    <row r="2285" spans="1:3" x14ac:dyDescent="0.25">
      <c r="A2285" s="34" t="s">
        <v>998</v>
      </c>
      <c r="B2285" s="34" t="s">
        <v>2518</v>
      </c>
      <c r="C2285" s="34" t="s">
        <v>1026</v>
      </c>
    </row>
    <row r="2286" spans="1:3" x14ac:dyDescent="0.25">
      <c r="A2286" s="34" t="s">
        <v>735</v>
      </c>
      <c r="B2286" s="34" t="s">
        <v>2505</v>
      </c>
      <c r="C2286" s="34" t="s">
        <v>1026</v>
      </c>
    </row>
    <row r="2287" spans="1:3" x14ac:dyDescent="0.25">
      <c r="A2287" s="34" t="s">
        <v>2951</v>
      </c>
      <c r="B2287" s="34" t="s">
        <v>2952</v>
      </c>
      <c r="C2287" s="34" t="s">
        <v>1025</v>
      </c>
    </row>
    <row r="2288" spans="1:3" x14ac:dyDescent="0.25">
      <c r="A2288" s="34" t="s">
        <v>3095</v>
      </c>
      <c r="B2288" s="34" t="s">
        <v>3096</v>
      </c>
      <c r="C2288" s="34" t="s">
        <v>1026</v>
      </c>
    </row>
    <row r="2289" spans="1:3" x14ac:dyDescent="0.25">
      <c r="A2289" s="34" t="s">
        <v>74</v>
      </c>
      <c r="B2289" s="34" t="s">
        <v>3134</v>
      </c>
      <c r="C2289" s="34" t="s">
        <v>1025</v>
      </c>
    </row>
    <row r="2290" spans="1:3" x14ac:dyDescent="0.25">
      <c r="A2290" s="34" t="s">
        <v>75</v>
      </c>
      <c r="B2290" s="34" t="s">
        <v>3999</v>
      </c>
      <c r="C2290" s="34" t="s">
        <v>1026</v>
      </c>
    </row>
    <row r="2291" spans="1:3" x14ac:dyDescent="0.25">
      <c r="A2291" s="34" t="s">
        <v>1108</v>
      </c>
      <c r="B2291" s="34" t="s">
        <v>1109</v>
      </c>
      <c r="C2291" s="34" t="s">
        <v>1026</v>
      </c>
    </row>
    <row r="2292" spans="1:3" x14ac:dyDescent="0.25">
      <c r="A2292" s="34" t="s">
        <v>1110</v>
      </c>
      <c r="B2292" s="34" t="s">
        <v>1111</v>
      </c>
      <c r="C2292" s="34" t="s">
        <v>1026</v>
      </c>
    </row>
    <row r="2293" spans="1:3" x14ac:dyDescent="0.25">
      <c r="A2293" s="34" t="s">
        <v>1038</v>
      </c>
      <c r="B2293" s="34" t="s">
        <v>1039</v>
      </c>
      <c r="C2293" s="34" t="s">
        <v>1026</v>
      </c>
    </row>
    <row r="2294" spans="1:3" x14ac:dyDescent="0.25">
      <c r="A2294" s="34" t="s">
        <v>30</v>
      </c>
      <c r="B2294" s="34" t="s">
        <v>3246</v>
      </c>
      <c r="C2294" s="34" t="s">
        <v>1025</v>
      </c>
    </row>
    <row r="2295" spans="1:3" x14ac:dyDescent="0.25">
      <c r="A2295" s="34" t="s">
        <v>3059</v>
      </c>
      <c r="B2295" s="34" t="s">
        <v>3060</v>
      </c>
      <c r="C2295" s="34" t="s">
        <v>1025</v>
      </c>
    </row>
    <row r="2296" spans="1:3" x14ac:dyDescent="0.25">
      <c r="A2296" s="34" t="s">
        <v>2740</v>
      </c>
      <c r="B2296" s="34" t="s">
        <v>2741</v>
      </c>
      <c r="C2296" s="34" t="s">
        <v>1025</v>
      </c>
    </row>
    <row r="2297" spans="1:3" x14ac:dyDescent="0.25">
      <c r="A2297" s="34" t="s">
        <v>3153</v>
      </c>
      <c r="B2297" s="34" t="s">
        <v>3154</v>
      </c>
      <c r="C2297" s="34" t="s">
        <v>1025</v>
      </c>
    </row>
    <row r="2298" spans="1:3" x14ac:dyDescent="0.25">
      <c r="A2298" s="34" t="s">
        <v>4256</v>
      </c>
      <c r="B2298" s="34" t="s">
        <v>4257</v>
      </c>
      <c r="C2298" s="34" t="s">
        <v>1025</v>
      </c>
    </row>
    <row r="2299" spans="1:3" x14ac:dyDescent="0.25">
      <c r="A2299" s="34" t="s">
        <v>757</v>
      </c>
      <c r="B2299" s="34" t="s">
        <v>2534</v>
      </c>
      <c r="C2299" s="34" t="s">
        <v>1026</v>
      </c>
    </row>
    <row r="2300" spans="1:3" x14ac:dyDescent="0.25">
      <c r="A2300" s="34" t="s">
        <v>4991</v>
      </c>
      <c r="B2300" s="34" t="s">
        <v>4992</v>
      </c>
      <c r="C2300" s="34" t="s">
        <v>1026</v>
      </c>
    </row>
    <row r="2301" spans="1:3" x14ac:dyDescent="0.25">
      <c r="A2301" s="34" t="s">
        <v>3240</v>
      </c>
      <c r="B2301" s="34" t="s">
        <v>3241</v>
      </c>
      <c r="C2301" s="34" t="s">
        <v>1025</v>
      </c>
    </row>
    <row r="2302" spans="1:3" x14ac:dyDescent="0.25">
      <c r="A2302" s="34" t="s">
        <v>4578</v>
      </c>
      <c r="B2302" s="34" t="s">
        <v>4579</v>
      </c>
      <c r="C2302" s="34" t="s">
        <v>1025</v>
      </c>
    </row>
    <row r="2303" spans="1:3" x14ac:dyDescent="0.25">
      <c r="A2303" s="34" t="s">
        <v>2515</v>
      </c>
      <c r="B2303" s="34" t="s">
        <v>2516</v>
      </c>
      <c r="C2303" s="34" t="s">
        <v>1026</v>
      </c>
    </row>
    <row r="2304" spans="1:3" x14ac:dyDescent="0.25">
      <c r="A2304" s="34" t="s">
        <v>743</v>
      </c>
      <c r="B2304" s="34" t="s">
        <v>2514</v>
      </c>
      <c r="C2304" s="34" t="s">
        <v>1026</v>
      </c>
    </row>
    <row r="2305" spans="1:3" x14ac:dyDescent="0.25">
      <c r="A2305" s="34" t="s">
        <v>2868</v>
      </c>
      <c r="B2305" s="34" t="s">
        <v>2869</v>
      </c>
      <c r="C2305" s="34" t="s">
        <v>1025</v>
      </c>
    </row>
    <row r="2306" spans="1:3" x14ac:dyDescent="0.25">
      <c r="A2306" s="34" t="s">
        <v>3828</v>
      </c>
      <c r="B2306" s="34" t="s">
        <v>4279</v>
      </c>
      <c r="C2306" s="34" t="s">
        <v>1025</v>
      </c>
    </row>
    <row r="2307" spans="1:3" x14ac:dyDescent="0.25">
      <c r="A2307" s="34" t="s">
        <v>3828</v>
      </c>
      <c r="B2307" s="34" t="s">
        <v>3829</v>
      </c>
      <c r="C2307" s="34" t="s">
        <v>1025</v>
      </c>
    </row>
    <row r="2308" spans="1:3" x14ac:dyDescent="0.25">
      <c r="A2308" s="34" t="s">
        <v>4504</v>
      </c>
      <c r="B2308" s="34" t="s">
        <v>4505</v>
      </c>
      <c r="C2308" s="34" t="s">
        <v>1025</v>
      </c>
    </row>
    <row r="2309" spans="1:3" x14ac:dyDescent="0.25">
      <c r="A2309" s="34" t="s">
        <v>4552</v>
      </c>
      <c r="B2309" s="34" t="s">
        <v>4553</v>
      </c>
      <c r="C2309" s="34" t="s">
        <v>1025</v>
      </c>
    </row>
    <row r="2310" spans="1:3" x14ac:dyDescent="0.25">
      <c r="A2310" s="34" t="s">
        <v>547</v>
      </c>
      <c r="B2310" s="34" t="s">
        <v>4699</v>
      </c>
      <c r="C2310" s="34" t="s">
        <v>1025</v>
      </c>
    </row>
    <row r="2311" spans="1:3" x14ac:dyDescent="0.25">
      <c r="A2311" s="34" t="s">
        <v>567</v>
      </c>
      <c r="B2311" s="34" t="s">
        <v>4730</v>
      </c>
      <c r="C2311" s="34" t="s">
        <v>1025</v>
      </c>
    </row>
    <row r="2312" spans="1:3" x14ac:dyDescent="0.25">
      <c r="A2312" s="34" t="s">
        <v>962</v>
      </c>
      <c r="B2312" s="34" t="s">
        <v>4977</v>
      </c>
      <c r="C2312" s="34" t="s">
        <v>1026</v>
      </c>
    </row>
    <row r="2313" spans="1:3" x14ac:dyDescent="0.25">
      <c r="A2313" s="34" t="s">
        <v>5031</v>
      </c>
      <c r="B2313" s="34" t="s">
        <v>5032</v>
      </c>
      <c r="C2313" s="34" t="s">
        <v>1025</v>
      </c>
    </row>
    <row r="2314" spans="1:3" x14ac:dyDescent="0.25">
      <c r="A2314" s="34" t="s">
        <v>5071</v>
      </c>
      <c r="B2314" s="34" t="s">
        <v>5072</v>
      </c>
      <c r="C2314" s="34" t="s">
        <v>1025</v>
      </c>
    </row>
    <row r="2315" spans="1:3" x14ac:dyDescent="0.25">
      <c r="A2315" s="34" t="s">
        <v>1071</v>
      </c>
      <c r="B2315" s="34" t="s">
        <v>1072</v>
      </c>
      <c r="C2315" s="34" t="s">
        <v>1026</v>
      </c>
    </row>
    <row r="2316" spans="1:3" x14ac:dyDescent="0.25">
      <c r="A2316" s="34" t="s">
        <v>3205</v>
      </c>
      <c r="B2316" s="34" t="s">
        <v>3206</v>
      </c>
      <c r="C2316" s="34" t="s">
        <v>1025</v>
      </c>
    </row>
    <row r="2317" spans="1:3" x14ac:dyDescent="0.25">
      <c r="A2317" s="34" t="s">
        <v>2792</v>
      </c>
      <c r="B2317" s="34" t="s">
        <v>2793</v>
      </c>
      <c r="C2317" s="34" t="s">
        <v>1025</v>
      </c>
    </row>
    <row r="2318" spans="1:3" x14ac:dyDescent="0.25">
      <c r="A2318" s="34" t="s">
        <v>3330</v>
      </c>
      <c r="B2318" s="34" t="s">
        <v>3331</v>
      </c>
      <c r="C2318" s="34" t="s">
        <v>1025</v>
      </c>
    </row>
    <row r="2319" spans="1:3" x14ac:dyDescent="0.25">
      <c r="A2319" s="34" t="s">
        <v>2958</v>
      </c>
      <c r="B2319" s="34" t="s">
        <v>2959</v>
      </c>
      <c r="C2319" s="34" t="s">
        <v>1025</v>
      </c>
    </row>
    <row r="2320" spans="1:3" x14ac:dyDescent="0.25">
      <c r="A2320" s="34" t="s">
        <v>4344</v>
      </c>
      <c r="B2320" s="34" t="s">
        <v>4345</v>
      </c>
      <c r="C2320" s="34" t="s">
        <v>1025</v>
      </c>
    </row>
    <row r="2321" spans="1:3" x14ac:dyDescent="0.25">
      <c r="A2321" s="34" t="s">
        <v>2630</v>
      </c>
      <c r="B2321" s="34" t="s">
        <v>2631</v>
      </c>
      <c r="C2321" s="34" t="s">
        <v>1025</v>
      </c>
    </row>
    <row r="2322" spans="1:3" x14ac:dyDescent="0.25">
      <c r="A2322" s="34" t="s">
        <v>451</v>
      </c>
      <c r="B2322" s="34" t="s">
        <v>1663</v>
      </c>
      <c r="C2322" s="34" t="s">
        <v>1026</v>
      </c>
    </row>
    <row r="2323" spans="1:3" x14ac:dyDescent="0.25">
      <c r="A2323" s="34" t="s">
        <v>620</v>
      </c>
      <c r="B2323" s="34" t="s">
        <v>4827</v>
      </c>
      <c r="C2323" s="34" t="s">
        <v>1025</v>
      </c>
    </row>
    <row r="2324" spans="1:3" x14ac:dyDescent="0.25">
      <c r="A2324" s="34" t="s">
        <v>611</v>
      </c>
      <c r="B2324" s="34" t="s">
        <v>4479</v>
      </c>
      <c r="C2324" s="34" t="s">
        <v>1025</v>
      </c>
    </row>
    <row r="2325" spans="1:3" x14ac:dyDescent="0.25">
      <c r="A2325" s="34" t="s">
        <v>3987</v>
      </c>
      <c r="B2325" s="34" t="s">
        <v>3988</v>
      </c>
      <c r="C2325" s="34" t="s">
        <v>1026</v>
      </c>
    </row>
    <row r="2326" spans="1:3" x14ac:dyDescent="0.25">
      <c r="A2326" s="34" t="s">
        <v>3987</v>
      </c>
      <c r="B2326" s="34" t="s">
        <v>4948</v>
      </c>
      <c r="C2326" s="34" t="s">
        <v>1026</v>
      </c>
    </row>
    <row r="2327" spans="1:3" x14ac:dyDescent="0.25">
      <c r="A2327" s="34" t="s">
        <v>685</v>
      </c>
      <c r="B2327" s="34" t="s">
        <v>1952</v>
      </c>
      <c r="C2327" s="34" t="s">
        <v>1025</v>
      </c>
    </row>
    <row r="2328" spans="1:3" x14ac:dyDescent="0.25">
      <c r="A2328" s="34" t="s">
        <v>445</v>
      </c>
      <c r="B2328" s="34" t="s">
        <v>1605</v>
      </c>
      <c r="C2328" s="34" t="s">
        <v>1026</v>
      </c>
    </row>
    <row r="2329" spans="1:3" x14ac:dyDescent="0.25">
      <c r="A2329" s="34" t="s">
        <v>187</v>
      </c>
      <c r="B2329" s="34" t="s">
        <v>2561</v>
      </c>
      <c r="C2329" s="34" t="s">
        <v>1025</v>
      </c>
    </row>
    <row r="2330" spans="1:3" x14ac:dyDescent="0.25">
      <c r="A2330" s="34" t="s">
        <v>4045</v>
      </c>
      <c r="B2330" s="34" t="s">
        <v>4046</v>
      </c>
      <c r="C2330" s="34" t="s">
        <v>1025</v>
      </c>
    </row>
    <row r="2331" spans="1:3" x14ac:dyDescent="0.25">
      <c r="A2331" s="34" t="s">
        <v>4045</v>
      </c>
      <c r="B2331" s="34" t="s">
        <v>4120</v>
      </c>
      <c r="C2331" s="34" t="s">
        <v>1025</v>
      </c>
    </row>
    <row r="2332" spans="1:3" x14ac:dyDescent="0.25">
      <c r="A2332" s="34" t="s">
        <v>1302</v>
      </c>
      <c r="B2332" s="34" t="s">
        <v>1303</v>
      </c>
      <c r="C2332" s="34" t="s">
        <v>1025</v>
      </c>
    </row>
    <row r="2333" spans="1:3" x14ac:dyDescent="0.25">
      <c r="A2333" s="34" t="s">
        <v>4927</v>
      </c>
      <c r="B2333" s="34" t="s">
        <v>4928</v>
      </c>
      <c r="C2333" s="34" t="s">
        <v>1026</v>
      </c>
    </row>
    <row r="2334" spans="1:3" x14ac:dyDescent="0.25">
      <c r="A2334" s="34" t="s">
        <v>4925</v>
      </c>
      <c r="B2334" s="34" t="s">
        <v>4926</v>
      </c>
      <c r="C2334" s="34" t="s">
        <v>1026</v>
      </c>
    </row>
    <row r="2335" spans="1:3" x14ac:dyDescent="0.25">
      <c r="A2335" s="34" t="s">
        <v>394</v>
      </c>
      <c r="B2335" s="34" t="s">
        <v>2401</v>
      </c>
      <c r="C2335" s="34" t="s">
        <v>1025</v>
      </c>
    </row>
    <row r="2336" spans="1:3" x14ac:dyDescent="0.25">
      <c r="A2336" s="34" t="s">
        <v>4935</v>
      </c>
      <c r="B2336" s="34" t="s">
        <v>4936</v>
      </c>
      <c r="C2336" s="34" t="s">
        <v>1026</v>
      </c>
    </row>
    <row r="2337" spans="1:3" x14ac:dyDescent="0.25">
      <c r="A2337" s="34" t="s">
        <v>881</v>
      </c>
      <c r="B2337" s="34" t="s">
        <v>4779</v>
      </c>
      <c r="C2337" s="34" t="s">
        <v>1026</v>
      </c>
    </row>
    <row r="2338" spans="1:3" x14ac:dyDescent="0.25">
      <c r="A2338" s="34" t="s">
        <v>4915</v>
      </c>
      <c r="B2338" s="34" t="s">
        <v>4916</v>
      </c>
      <c r="C2338" s="34" t="s">
        <v>1026</v>
      </c>
    </row>
    <row r="2339" spans="1:3" x14ac:dyDescent="0.25">
      <c r="A2339" s="34" t="s">
        <v>446</v>
      </c>
      <c r="B2339" s="34" t="s">
        <v>2611</v>
      </c>
      <c r="C2339" s="34" t="s">
        <v>1025</v>
      </c>
    </row>
    <row r="2340" spans="1:3" x14ac:dyDescent="0.25">
      <c r="A2340" s="34" t="s">
        <v>446</v>
      </c>
      <c r="B2340" s="34" t="s">
        <v>1614</v>
      </c>
      <c r="C2340" s="34" t="s">
        <v>1026</v>
      </c>
    </row>
    <row r="2341" spans="1:3" x14ac:dyDescent="0.25">
      <c r="A2341" s="34" t="s">
        <v>1709</v>
      </c>
      <c r="B2341" s="34" t="s">
        <v>1710</v>
      </c>
      <c r="C2341" s="34" t="s">
        <v>1025</v>
      </c>
    </row>
    <row r="2342" spans="1:3" x14ac:dyDescent="0.25">
      <c r="A2342" s="34" t="s">
        <v>1761</v>
      </c>
      <c r="B2342" s="34" t="s">
        <v>1762</v>
      </c>
      <c r="C2342" s="34" t="s">
        <v>1025</v>
      </c>
    </row>
    <row r="2343" spans="1:3" x14ac:dyDescent="0.25">
      <c r="A2343" s="34" t="s">
        <v>4521</v>
      </c>
      <c r="B2343" s="34" t="s">
        <v>4522</v>
      </c>
      <c r="C2343" s="34" t="s">
        <v>1025</v>
      </c>
    </row>
    <row r="2344" spans="1:3" x14ac:dyDescent="0.25">
      <c r="A2344" s="34" t="s">
        <v>1512</v>
      </c>
      <c r="B2344" s="34" t="s">
        <v>1513</v>
      </c>
      <c r="C2344" s="34" t="s">
        <v>1025</v>
      </c>
    </row>
    <row r="2345" spans="1:3" x14ac:dyDescent="0.25">
      <c r="A2345" s="34" t="s">
        <v>1564</v>
      </c>
      <c r="B2345" s="34" t="s">
        <v>1565</v>
      </c>
      <c r="C2345" s="34" t="s">
        <v>1025</v>
      </c>
    </row>
    <row r="2346" spans="1:3" x14ac:dyDescent="0.25">
      <c r="A2346" s="34" t="s">
        <v>3176</v>
      </c>
      <c r="B2346" s="34" t="s">
        <v>3177</v>
      </c>
      <c r="C2346" s="34" t="s">
        <v>1025</v>
      </c>
    </row>
    <row r="2347" spans="1:3" x14ac:dyDescent="0.25">
      <c r="A2347" s="34" t="s">
        <v>4039</v>
      </c>
      <c r="B2347" s="34" t="s">
        <v>4040</v>
      </c>
      <c r="C2347" s="34" t="s">
        <v>1025</v>
      </c>
    </row>
    <row r="2348" spans="1:3" x14ac:dyDescent="0.25">
      <c r="A2348" s="34" t="s">
        <v>4039</v>
      </c>
      <c r="B2348" s="34" t="s">
        <v>4119</v>
      </c>
      <c r="C2348" s="34" t="s">
        <v>1025</v>
      </c>
    </row>
    <row r="2349" spans="1:3" x14ac:dyDescent="0.25">
      <c r="A2349" s="34" t="s">
        <v>287</v>
      </c>
      <c r="B2349" s="34" t="s">
        <v>2226</v>
      </c>
      <c r="C2349" s="34" t="s">
        <v>1026</v>
      </c>
    </row>
    <row r="2350" spans="1:3" x14ac:dyDescent="0.25">
      <c r="A2350" s="34" t="s">
        <v>287</v>
      </c>
      <c r="B2350" s="34" t="s">
        <v>4448</v>
      </c>
      <c r="C2350" s="34" t="s">
        <v>1025</v>
      </c>
    </row>
    <row r="2351" spans="1:3" x14ac:dyDescent="0.25">
      <c r="A2351" s="34" t="s">
        <v>3873</v>
      </c>
      <c r="B2351" s="34" t="s">
        <v>3874</v>
      </c>
      <c r="C2351" s="34" t="s">
        <v>1025</v>
      </c>
    </row>
    <row r="2352" spans="1:3" x14ac:dyDescent="0.25">
      <c r="A2352" s="34" t="s">
        <v>3537</v>
      </c>
      <c r="B2352" s="34" t="s">
        <v>3538</v>
      </c>
      <c r="C2352" s="34" t="s">
        <v>1025</v>
      </c>
    </row>
    <row r="2353" spans="1:3" x14ac:dyDescent="0.25">
      <c r="A2353" s="34" t="s">
        <v>614</v>
      </c>
      <c r="B2353" s="34" t="s">
        <v>1894</v>
      </c>
      <c r="C2353" s="34" t="s">
        <v>1025</v>
      </c>
    </row>
    <row r="2354" spans="1:3" x14ac:dyDescent="0.25">
      <c r="A2354" s="34" t="s">
        <v>1482</v>
      </c>
      <c r="B2354" s="34" t="s">
        <v>1483</v>
      </c>
      <c r="C2354" s="34" t="s">
        <v>1026</v>
      </c>
    </row>
    <row r="2355" spans="1:3" x14ac:dyDescent="0.25">
      <c r="A2355" s="34" t="s">
        <v>4021</v>
      </c>
      <c r="B2355" s="34" t="s">
        <v>4022</v>
      </c>
      <c r="C2355" s="34" t="s">
        <v>1025</v>
      </c>
    </row>
    <row r="2356" spans="1:3" x14ac:dyDescent="0.25">
      <c r="A2356" s="34" t="s">
        <v>4429</v>
      </c>
      <c r="B2356" s="34" t="s">
        <v>4433</v>
      </c>
      <c r="C2356" s="34" t="s">
        <v>1025</v>
      </c>
    </row>
    <row r="2357" spans="1:3" x14ac:dyDescent="0.25">
      <c r="A2357" s="34" t="s">
        <v>4429</v>
      </c>
      <c r="B2357" s="34" t="s">
        <v>4430</v>
      </c>
      <c r="C2357" s="34" t="s">
        <v>1025</v>
      </c>
    </row>
    <row r="2358" spans="1:3" x14ac:dyDescent="0.25">
      <c r="A2358" s="34" t="s">
        <v>966</v>
      </c>
      <c r="B2358" s="34" t="s">
        <v>2130</v>
      </c>
      <c r="C2358" s="34" t="s">
        <v>1026</v>
      </c>
    </row>
    <row r="2359" spans="1:3" x14ac:dyDescent="0.25">
      <c r="A2359" s="34" t="s">
        <v>1046</v>
      </c>
      <c r="B2359" s="34" t="s">
        <v>1047</v>
      </c>
      <c r="C2359" s="34" t="s">
        <v>1026</v>
      </c>
    </row>
    <row r="2360" spans="1:3" x14ac:dyDescent="0.25">
      <c r="A2360" s="34" t="s">
        <v>2470</v>
      </c>
      <c r="B2360" s="34" t="s">
        <v>2471</v>
      </c>
      <c r="C2360" s="34" t="s">
        <v>1025</v>
      </c>
    </row>
    <row r="2361" spans="1:3" x14ac:dyDescent="0.25">
      <c r="A2361" s="34" t="s">
        <v>4441</v>
      </c>
      <c r="B2361" s="34" t="s">
        <v>4442</v>
      </c>
      <c r="C2361" s="34" t="s">
        <v>1025</v>
      </c>
    </row>
    <row r="2362" spans="1:3" x14ac:dyDescent="0.25">
      <c r="A2362" s="34" t="s">
        <v>2289</v>
      </c>
      <c r="B2362" s="34" t="s">
        <v>2290</v>
      </c>
      <c r="C2362" s="34" t="s">
        <v>1025</v>
      </c>
    </row>
    <row r="2363" spans="1:3" x14ac:dyDescent="0.25">
      <c r="A2363" s="34" t="s">
        <v>431</v>
      </c>
      <c r="B2363" s="34" t="s">
        <v>2475</v>
      </c>
      <c r="C2363" s="34" t="s">
        <v>1026</v>
      </c>
    </row>
    <row r="2364" spans="1:3" x14ac:dyDescent="0.25">
      <c r="A2364" s="34" t="s">
        <v>884</v>
      </c>
      <c r="B2364" s="34" t="s">
        <v>4641</v>
      </c>
      <c r="C2364" s="34" t="s">
        <v>1026</v>
      </c>
    </row>
    <row r="2365" spans="1:3" x14ac:dyDescent="0.25">
      <c r="A2365" s="34" t="s">
        <v>970</v>
      </c>
      <c r="B2365" s="34" t="s">
        <v>2194</v>
      </c>
      <c r="C2365" s="34" t="s">
        <v>1026</v>
      </c>
    </row>
    <row r="2366" spans="1:3" x14ac:dyDescent="0.25">
      <c r="A2366" s="34" t="s">
        <v>3146</v>
      </c>
      <c r="B2366" s="34" t="s">
        <v>3147</v>
      </c>
      <c r="C2366" s="34" t="s">
        <v>1025</v>
      </c>
    </row>
    <row r="2367" spans="1:3" x14ac:dyDescent="0.25">
      <c r="A2367" s="34" t="s">
        <v>1516</v>
      </c>
      <c r="B2367" s="34" t="s">
        <v>1517</v>
      </c>
      <c r="C2367" s="34" t="s">
        <v>1025</v>
      </c>
    </row>
    <row r="2368" spans="1:3" x14ac:dyDescent="0.25">
      <c r="A2368" s="34" t="s">
        <v>1514</v>
      </c>
      <c r="B2368" s="34" t="s">
        <v>1515</v>
      </c>
      <c r="C2368" s="34" t="s">
        <v>1025</v>
      </c>
    </row>
    <row r="2369" spans="1:3" x14ac:dyDescent="0.25">
      <c r="A2369" s="34" t="s">
        <v>423</v>
      </c>
      <c r="B2369" s="34" t="s">
        <v>2457</v>
      </c>
      <c r="C2369" s="34" t="s">
        <v>1026</v>
      </c>
    </row>
    <row r="2370" spans="1:3" x14ac:dyDescent="0.25">
      <c r="A2370" s="34" t="s">
        <v>308</v>
      </c>
      <c r="B2370" s="34" t="s">
        <v>2257</v>
      </c>
      <c r="C2370" s="34" t="s">
        <v>1026</v>
      </c>
    </row>
    <row r="2371" spans="1:3" x14ac:dyDescent="0.25">
      <c r="A2371" s="34" t="s">
        <v>834</v>
      </c>
      <c r="B2371" s="34" t="s">
        <v>1986</v>
      </c>
      <c r="C2371" s="34" t="s">
        <v>1026</v>
      </c>
    </row>
    <row r="2372" spans="1:3" x14ac:dyDescent="0.25">
      <c r="A2372" s="34" t="s">
        <v>849</v>
      </c>
      <c r="B2372" s="34" t="s">
        <v>2017</v>
      </c>
      <c r="C2372" s="34" t="s">
        <v>1026</v>
      </c>
    </row>
    <row r="2373" spans="1:3" x14ac:dyDescent="0.25">
      <c r="A2373" s="34" t="s">
        <v>840</v>
      </c>
      <c r="B2373" s="34" t="s">
        <v>1987</v>
      </c>
      <c r="C2373" s="34" t="s">
        <v>1026</v>
      </c>
    </row>
    <row r="2374" spans="1:3" x14ac:dyDescent="0.25">
      <c r="A2374" s="34" t="s">
        <v>2313</v>
      </c>
      <c r="B2374" s="34" t="s">
        <v>2314</v>
      </c>
      <c r="C2374" s="34" t="s">
        <v>1025</v>
      </c>
    </row>
    <row r="2375" spans="1:3" x14ac:dyDescent="0.25">
      <c r="A2375" s="34" t="s">
        <v>1965</v>
      </c>
      <c r="B2375" s="34" t="s">
        <v>1966</v>
      </c>
      <c r="C2375" s="34" t="s">
        <v>1025</v>
      </c>
    </row>
    <row r="2376" spans="1:3" x14ac:dyDescent="0.25">
      <c r="A2376" s="34" t="s">
        <v>3993</v>
      </c>
      <c r="B2376" s="34" t="s">
        <v>3994</v>
      </c>
      <c r="C2376" s="34" t="s">
        <v>1025</v>
      </c>
    </row>
    <row r="2377" spans="1:3" x14ac:dyDescent="0.25">
      <c r="A2377" s="34" t="s">
        <v>3298</v>
      </c>
      <c r="B2377" s="34" t="s">
        <v>3299</v>
      </c>
      <c r="C2377" s="34" t="s">
        <v>1025</v>
      </c>
    </row>
    <row r="2378" spans="1:3" x14ac:dyDescent="0.25">
      <c r="A2378" s="34" t="s">
        <v>3136</v>
      </c>
      <c r="B2378" s="34" t="s">
        <v>3137</v>
      </c>
      <c r="C2378" s="34" t="s">
        <v>1025</v>
      </c>
    </row>
    <row r="2379" spans="1:3" x14ac:dyDescent="0.25">
      <c r="A2379" s="34" t="s">
        <v>3225</v>
      </c>
      <c r="B2379" s="34" t="s">
        <v>3226</v>
      </c>
      <c r="C2379" s="34" t="s">
        <v>1025</v>
      </c>
    </row>
    <row r="2380" spans="1:3" x14ac:dyDescent="0.25">
      <c r="A2380" s="34" t="s">
        <v>713</v>
      </c>
      <c r="B2380" s="34" t="s">
        <v>2084</v>
      </c>
      <c r="C2380" s="34" t="s">
        <v>1026</v>
      </c>
    </row>
    <row r="2381" spans="1:3" x14ac:dyDescent="0.25">
      <c r="A2381" s="34" t="s">
        <v>1176</v>
      </c>
      <c r="B2381" s="34" t="s">
        <v>1177</v>
      </c>
      <c r="C2381" s="34" t="s">
        <v>1025</v>
      </c>
    </row>
    <row r="2382" spans="1:3" x14ac:dyDescent="0.25">
      <c r="A2382" s="34" t="s">
        <v>3019</v>
      </c>
      <c r="B2382" s="34" t="s">
        <v>3020</v>
      </c>
      <c r="C2382" s="34" t="s">
        <v>1025</v>
      </c>
    </row>
    <row r="2383" spans="1:3" x14ac:dyDescent="0.25">
      <c r="A2383" s="34" t="s">
        <v>2590</v>
      </c>
      <c r="B2383" s="34" t="s">
        <v>2591</v>
      </c>
      <c r="C2383" s="34" t="s">
        <v>1025</v>
      </c>
    </row>
    <row r="2384" spans="1:3" x14ac:dyDescent="0.25">
      <c r="A2384" s="34" t="s">
        <v>383</v>
      </c>
      <c r="B2384" s="34" t="s">
        <v>3285</v>
      </c>
      <c r="C2384" s="34" t="s">
        <v>1026</v>
      </c>
    </row>
    <row r="2385" spans="1:3" x14ac:dyDescent="0.25">
      <c r="A2385" s="34" t="s">
        <v>891</v>
      </c>
      <c r="B2385" s="34" t="s">
        <v>3300</v>
      </c>
      <c r="C2385" s="34" t="s">
        <v>1026</v>
      </c>
    </row>
    <row r="2386" spans="1:3" x14ac:dyDescent="0.25">
      <c r="A2386" s="34" t="s">
        <v>1620</v>
      </c>
      <c r="B2386" s="34" t="s">
        <v>1621</v>
      </c>
      <c r="C2386" s="34" t="s">
        <v>1025</v>
      </c>
    </row>
    <row r="2387" spans="1:3" x14ac:dyDescent="0.25">
      <c r="A2387" s="34" t="s">
        <v>4368</v>
      </c>
      <c r="B2387" s="34" t="s">
        <v>4369</v>
      </c>
      <c r="C2387" s="34" t="s">
        <v>1025</v>
      </c>
    </row>
    <row r="2388" spans="1:3" x14ac:dyDescent="0.25">
      <c r="A2388" s="34" t="s">
        <v>4275</v>
      </c>
      <c r="B2388" s="34" t="s">
        <v>4276</v>
      </c>
      <c r="C2388" s="34" t="s">
        <v>1025</v>
      </c>
    </row>
    <row r="2389" spans="1:3" x14ac:dyDescent="0.25">
      <c r="A2389" s="34" t="s">
        <v>3004</v>
      </c>
      <c r="B2389" s="34" t="s">
        <v>3005</v>
      </c>
      <c r="C2389" s="34" t="s">
        <v>1025</v>
      </c>
    </row>
    <row r="2390" spans="1:3" x14ac:dyDescent="0.25">
      <c r="A2390" s="34" t="s">
        <v>513</v>
      </c>
      <c r="B2390" s="34" t="s">
        <v>3502</v>
      </c>
      <c r="C2390" s="34" t="s">
        <v>1026</v>
      </c>
    </row>
    <row r="2391" spans="1:3" x14ac:dyDescent="0.25">
      <c r="A2391" s="34" t="s">
        <v>3728</v>
      </c>
      <c r="B2391" s="34" t="s">
        <v>3827</v>
      </c>
      <c r="C2391" s="34" t="s">
        <v>1025</v>
      </c>
    </row>
    <row r="2392" spans="1:3" x14ac:dyDescent="0.25">
      <c r="A2392" s="34" t="s">
        <v>3728</v>
      </c>
      <c r="B2392" s="34" t="s">
        <v>3729</v>
      </c>
      <c r="C2392" s="34" t="s">
        <v>1025</v>
      </c>
    </row>
    <row r="2393" spans="1:3" x14ac:dyDescent="0.25">
      <c r="A2393" s="34" t="s">
        <v>3728</v>
      </c>
      <c r="B2393" s="34" t="s">
        <v>3779</v>
      </c>
      <c r="C2393" s="34" t="s">
        <v>1025</v>
      </c>
    </row>
    <row r="2394" spans="1:3" x14ac:dyDescent="0.25">
      <c r="A2394" s="34" t="s">
        <v>4273</v>
      </c>
      <c r="B2394" s="34" t="s">
        <v>4274</v>
      </c>
      <c r="C2394" s="34" t="s">
        <v>1025</v>
      </c>
    </row>
    <row r="2395" spans="1:3" x14ac:dyDescent="0.25">
      <c r="A2395" s="34" t="s">
        <v>266</v>
      </c>
      <c r="B2395" s="34" t="s">
        <v>1485</v>
      </c>
      <c r="C2395" s="34" t="s">
        <v>1026</v>
      </c>
    </row>
    <row r="2396" spans="1:3" x14ac:dyDescent="0.25">
      <c r="A2396" s="34" t="s">
        <v>4668</v>
      </c>
      <c r="B2396" s="34" t="s">
        <v>4669</v>
      </c>
      <c r="C2396" s="34" t="s">
        <v>1026</v>
      </c>
    </row>
    <row r="2397" spans="1:3" x14ac:dyDescent="0.25">
      <c r="A2397" s="34" t="s">
        <v>3117</v>
      </c>
      <c r="B2397" s="34" t="s">
        <v>3118</v>
      </c>
      <c r="C2397" s="34" t="s">
        <v>1025</v>
      </c>
    </row>
    <row r="2398" spans="1:3" x14ac:dyDescent="0.25">
      <c r="A2398" s="34" t="s">
        <v>3111</v>
      </c>
      <c r="B2398" s="34" t="s">
        <v>3112</v>
      </c>
      <c r="C2398" s="34" t="s">
        <v>1025</v>
      </c>
    </row>
    <row r="2399" spans="1:3" x14ac:dyDescent="0.25">
      <c r="A2399" s="34" t="s">
        <v>1802</v>
      </c>
      <c r="B2399" s="34" t="s">
        <v>1803</v>
      </c>
      <c r="C2399" s="34" t="s">
        <v>1025</v>
      </c>
    </row>
    <row r="2400" spans="1:3" x14ac:dyDescent="0.25">
      <c r="A2400" s="34" t="s">
        <v>1527</v>
      </c>
      <c r="B2400" s="34" t="s">
        <v>1528</v>
      </c>
      <c r="C2400" s="34" t="s">
        <v>1025</v>
      </c>
    </row>
    <row r="2401" spans="1:3" x14ac:dyDescent="0.25">
      <c r="A2401" s="34" t="s">
        <v>1572</v>
      </c>
      <c r="B2401" s="34" t="s">
        <v>1573</v>
      </c>
      <c r="C2401" s="34" t="s">
        <v>1025</v>
      </c>
    </row>
    <row r="2402" spans="1:3" x14ac:dyDescent="0.25">
      <c r="A2402" s="34" t="s">
        <v>4172</v>
      </c>
      <c r="B2402" s="34" t="s">
        <v>4173</v>
      </c>
      <c r="C2402" s="34" t="s">
        <v>1025</v>
      </c>
    </row>
    <row r="2403" spans="1:3" x14ac:dyDescent="0.25">
      <c r="A2403" s="34" t="s">
        <v>4172</v>
      </c>
      <c r="B2403" s="34" t="s">
        <v>4201</v>
      </c>
      <c r="C2403" s="34" t="s">
        <v>1025</v>
      </c>
    </row>
    <row r="2404" spans="1:3" x14ac:dyDescent="0.25">
      <c r="A2404" s="34" t="s">
        <v>4233</v>
      </c>
      <c r="B2404" s="34" t="s">
        <v>4234</v>
      </c>
      <c r="C2404" s="34" t="s">
        <v>1025</v>
      </c>
    </row>
    <row r="2405" spans="1:3" x14ac:dyDescent="0.25">
      <c r="A2405" s="34" t="s">
        <v>4560</v>
      </c>
      <c r="B2405" s="34" t="s">
        <v>4561</v>
      </c>
      <c r="C2405" s="34" t="s">
        <v>1025</v>
      </c>
    </row>
    <row r="2406" spans="1:3" x14ac:dyDescent="0.25">
      <c r="A2406" s="34" t="s">
        <v>534</v>
      </c>
      <c r="B2406" s="34" t="s">
        <v>4684</v>
      </c>
      <c r="C2406" s="34" t="s">
        <v>1025</v>
      </c>
    </row>
    <row r="2407" spans="1:3" x14ac:dyDescent="0.25">
      <c r="A2407" s="34" t="s">
        <v>554</v>
      </c>
      <c r="B2407" s="34" t="s">
        <v>4715</v>
      </c>
      <c r="C2407" s="34" t="s">
        <v>1025</v>
      </c>
    </row>
    <row r="2408" spans="1:3" x14ac:dyDescent="0.25">
      <c r="A2408" s="34" t="s">
        <v>949</v>
      </c>
      <c r="B2408" s="34" t="s">
        <v>4962</v>
      </c>
      <c r="C2408" s="34" t="s">
        <v>1026</v>
      </c>
    </row>
    <row r="2409" spans="1:3" x14ac:dyDescent="0.25">
      <c r="A2409" s="34" t="s">
        <v>5003</v>
      </c>
      <c r="B2409" s="34" t="s">
        <v>5004</v>
      </c>
      <c r="C2409" s="34" t="s">
        <v>1025</v>
      </c>
    </row>
    <row r="2410" spans="1:3" x14ac:dyDescent="0.25">
      <c r="A2410" s="34" t="s">
        <v>5043</v>
      </c>
      <c r="B2410" s="34" t="s">
        <v>5044</v>
      </c>
      <c r="C2410" s="34" t="s">
        <v>1025</v>
      </c>
    </row>
    <row r="2411" spans="1:3" x14ac:dyDescent="0.25">
      <c r="A2411" s="34" t="s">
        <v>2201</v>
      </c>
      <c r="B2411" s="34" t="s">
        <v>2202</v>
      </c>
      <c r="C2411" s="34" t="s">
        <v>1025</v>
      </c>
    </row>
    <row r="2412" spans="1:3" x14ac:dyDescent="0.25">
      <c r="A2412" s="34" t="s">
        <v>870</v>
      </c>
      <c r="B2412" s="34" t="s">
        <v>4767</v>
      </c>
      <c r="C2412" s="34" t="s">
        <v>1026</v>
      </c>
    </row>
    <row r="2413" spans="1:3" x14ac:dyDescent="0.25">
      <c r="A2413" s="34" t="s">
        <v>4907</v>
      </c>
      <c r="B2413" s="34" t="s">
        <v>4908</v>
      </c>
      <c r="C2413" s="34" t="s">
        <v>1026</v>
      </c>
    </row>
    <row r="2414" spans="1:3" x14ac:dyDescent="0.25">
      <c r="A2414" s="34" t="s">
        <v>3565</v>
      </c>
      <c r="B2414" s="34" t="s">
        <v>3566</v>
      </c>
      <c r="C2414" s="34" t="s">
        <v>1025</v>
      </c>
    </row>
    <row r="2415" spans="1:3" x14ac:dyDescent="0.25">
      <c r="A2415" s="34" t="s">
        <v>3565</v>
      </c>
      <c r="B2415" s="34" t="s">
        <v>3913</v>
      </c>
      <c r="C2415" s="34" t="s">
        <v>1025</v>
      </c>
    </row>
    <row r="2416" spans="1:3" x14ac:dyDescent="0.25">
      <c r="A2416" s="34" t="s">
        <v>1869</v>
      </c>
      <c r="B2416" s="34" t="s">
        <v>1870</v>
      </c>
      <c r="C2416" s="34" t="s">
        <v>1025</v>
      </c>
    </row>
    <row r="2417" spans="1:3" x14ac:dyDescent="0.25">
      <c r="A2417" s="34" t="s">
        <v>3115</v>
      </c>
      <c r="B2417" s="34" t="s">
        <v>3116</v>
      </c>
      <c r="C2417" s="34" t="s">
        <v>1025</v>
      </c>
    </row>
    <row r="2418" spans="1:3" x14ac:dyDescent="0.25">
      <c r="A2418" s="34" t="s">
        <v>3845</v>
      </c>
      <c r="B2418" s="34" t="s">
        <v>3846</v>
      </c>
      <c r="C2418" s="34" t="s">
        <v>1025</v>
      </c>
    </row>
    <row r="2419" spans="1:3" x14ac:dyDescent="0.25">
      <c r="A2419" s="34" t="s">
        <v>2809</v>
      </c>
      <c r="B2419" s="34" t="s">
        <v>2810</v>
      </c>
      <c r="C2419" s="34" t="s">
        <v>1025</v>
      </c>
    </row>
    <row r="2420" spans="1:3" x14ac:dyDescent="0.25">
      <c r="A2420" s="34" t="s">
        <v>2298</v>
      </c>
      <c r="B2420" s="34" t="s">
        <v>2299</v>
      </c>
      <c r="C2420" s="34" t="s">
        <v>1025</v>
      </c>
    </row>
    <row r="2421" spans="1:3" x14ac:dyDescent="0.25">
      <c r="A2421" s="34" t="s">
        <v>159</v>
      </c>
      <c r="B2421" s="34" t="s">
        <v>1362</v>
      </c>
      <c r="C2421" s="34" t="s">
        <v>1025</v>
      </c>
    </row>
    <row r="2422" spans="1:3" x14ac:dyDescent="0.25">
      <c r="A2422" s="34" t="s">
        <v>159</v>
      </c>
      <c r="B2422" s="34" t="s">
        <v>1210</v>
      </c>
      <c r="C2422" s="34" t="s">
        <v>1025</v>
      </c>
    </row>
    <row r="2423" spans="1:3" x14ac:dyDescent="0.25">
      <c r="A2423" s="34" t="s">
        <v>1378</v>
      </c>
      <c r="B2423" s="34" t="s">
        <v>1379</v>
      </c>
      <c r="C2423" s="34" t="s">
        <v>1025</v>
      </c>
    </row>
    <row r="2424" spans="1:3" x14ac:dyDescent="0.25">
      <c r="A2424" s="34" t="s">
        <v>2473</v>
      </c>
      <c r="B2424" s="34" t="s">
        <v>2474</v>
      </c>
      <c r="C2424" s="34" t="s">
        <v>1025</v>
      </c>
    </row>
    <row r="2425" spans="1:3" x14ac:dyDescent="0.25">
      <c r="A2425" s="34" t="s">
        <v>1242</v>
      </c>
      <c r="B2425" s="34" t="s">
        <v>1243</v>
      </c>
      <c r="C2425" s="34" t="s">
        <v>1025</v>
      </c>
    </row>
    <row r="2426" spans="1:3" x14ac:dyDescent="0.25">
      <c r="A2426" s="34" t="s">
        <v>26</v>
      </c>
      <c r="B2426" s="34" t="s">
        <v>1245</v>
      </c>
      <c r="C2426" s="34" t="s">
        <v>1026</v>
      </c>
    </row>
    <row r="2427" spans="1:3" x14ac:dyDescent="0.25">
      <c r="A2427" s="34" t="s">
        <v>1994</v>
      </c>
      <c r="B2427" s="34" t="s">
        <v>1995</v>
      </c>
      <c r="C2427" s="34" t="s">
        <v>1025</v>
      </c>
    </row>
    <row r="2428" spans="1:3" x14ac:dyDescent="0.25">
      <c r="A2428" s="34" t="s">
        <v>1382</v>
      </c>
      <c r="B2428" s="34" t="s">
        <v>1383</v>
      </c>
      <c r="C2428" s="34" t="s">
        <v>1025</v>
      </c>
    </row>
    <row r="2429" spans="1:3" x14ac:dyDescent="0.25">
      <c r="A2429" s="34" t="s">
        <v>1871</v>
      </c>
      <c r="B2429" s="34" t="s">
        <v>1872</v>
      </c>
      <c r="C2429" s="34" t="s">
        <v>1025</v>
      </c>
    </row>
    <row r="2430" spans="1:3" x14ac:dyDescent="0.25">
      <c r="A2430" s="34" t="s">
        <v>4160</v>
      </c>
      <c r="B2430" s="34" t="s">
        <v>4161</v>
      </c>
      <c r="C2430" s="34" t="s">
        <v>1025</v>
      </c>
    </row>
    <row r="2431" spans="1:3" x14ac:dyDescent="0.25">
      <c r="A2431" s="34" t="s">
        <v>160</v>
      </c>
      <c r="B2431" s="34" t="s">
        <v>1213</v>
      </c>
      <c r="C2431" s="34" t="s">
        <v>1025</v>
      </c>
    </row>
    <row r="2432" spans="1:3" x14ac:dyDescent="0.25">
      <c r="A2432" s="34" t="s">
        <v>2247</v>
      </c>
      <c r="B2432" s="34" t="s">
        <v>2248</v>
      </c>
      <c r="C2432" s="34" t="s">
        <v>1025</v>
      </c>
    </row>
    <row r="2433" spans="1:3" x14ac:dyDescent="0.25">
      <c r="A2433" s="34" t="s">
        <v>495</v>
      </c>
      <c r="B2433" s="34" t="s">
        <v>1789</v>
      </c>
      <c r="C2433" s="34" t="s">
        <v>1026</v>
      </c>
    </row>
    <row r="2434" spans="1:3" x14ac:dyDescent="0.25">
      <c r="A2434" s="34" t="s">
        <v>4570</v>
      </c>
      <c r="B2434" s="34" t="s">
        <v>4571</v>
      </c>
      <c r="C2434" s="34" t="s">
        <v>1025</v>
      </c>
    </row>
    <row r="2435" spans="1:3" x14ac:dyDescent="0.25">
      <c r="A2435" s="34" t="s">
        <v>4189</v>
      </c>
      <c r="B2435" s="34" t="s">
        <v>4190</v>
      </c>
      <c r="C2435" s="34" t="s">
        <v>1025</v>
      </c>
    </row>
    <row r="2436" spans="1:3" x14ac:dyDescent="0.25">
      <c r="A2436" s="34" t="s">
        <v>4189</v>
      </c>
      <c r="B2436" s="34" t="s">
        <v>4218</v>
      </c>
      <c r="C2436" s="34" t="s">
        <v>1025</v>
      </c>
    </row>
    <row r="2437" spans="1:3" x14ac:dyDescent="0.25">
      <c r="A2437" s="34" t="s">
        <v>520</v>
      </c>
      <c r="B2437" s="34" t="s">
        <v>4250</v>
      </c>
      <c r="C2437" s="34" t="s">
        <v>1025</v>
      </c>
    </row>
    <row r="2438" spans="1:3" x14ac:dyDescent="0.25">
      <c r="A2438" s="34" t="s">
        <v>528</v>
      </c>
      <c r="B2438" s="34" t="s">
        <v>4549</v>
      </c>
      <c r="C2438" s="34" t="s">
        <v>1025</v>
      </c>
    </row>
    <row r="2439" spans="1:3" x14ac:dyDescent="0.25">
      <c r="A2439" s="34" t="s">
        <v>545</v>
      </c>
      <c r="B2439" s="34" t="s">
        <v>4697</v>
      </c>
      <c r="C2439" s="34" t="s">
        <v>1025</v>
      </c>
    </row>
    <row r="2440" spans="1:3" x14ac:dyDescent="0.25">
      <c r="A2440" s="34" t="s">
        <v>565</v>
      </c>
      <c r="B2440" s="34" t="s">
        <v>4726</v>
      </c>
      <c r="C2440" s="34" t="s">
        <v>1026</v>
      </c>
    </row>
    <row r="2441" spans="1:3" x14ac:dyDescent="0.25">
      <c r="A2441" s="34" t="s">
        <v>960</v>
      </c>
      <c r="B2441" s="34" t="s">
        <v>4973</v>
      </c>
      <c r="C2441" s="34" t="s">
        <v>1026</v>
      </c>
    </row>
    <row r="2442" spans="1:3" x14ac:dyDescent="0.25">
      <c r="A2442" s="34" t="s">
        <v>5025</v>
      </c>
      <c r="B2442" s="34" t="s">
        <v>5026</v>
      </c>
      <c r="C2442" s="34" t="s">
        <v>1025</v>
      </c>
    </row>
    <row r="2443" spans="1:3" x14ac:dyDescent="0.25">
      <c r="A2443" s="34" t="s">
        <v>5065</v>
      </c>
      <c r="B2443" s="34" t="s">
        <v>5066</v>
      </c>
      <c r="C2443" s="34" t="s">
        <v>1025</v>
      </c>
    </row>
    <row r="2444" spans="1:3" x14ac:dyDescent="0.25">
      <c r="A2444" s="34" t="s">
        <v>624</v>
      </c>
      <c r="B2444" s="34" t="s">
        <v>1908</v>
      </c>
      <c r="C2444" s="34" t="s">
        <v>1025</v>
      </c>
    </row>
    <row r="2445" spans="1:3" x14ac:dyDescent="0.25">
      <c r="A2445" s="34" t="s">
        <v>357</v>
      </c>
      <c r="B2445" s="34" t="s">
        <v>4882</v>
      </c>
      <c r="C2445" s="34" t="s">
        <v>1026</v>
      </c>
    </row>
    <row r="2446" spans="1:3" x14ac:dyDescent="0.25">
      <c r="A2446" s="34" t="s">
        <v>3121</v>
      </c>
      <c r="B2446" s="34" t="s">
        <v>3122</v>
      </c>
      <c r="C2446" s="34" t="s">
        <v>1025</v>
      </c>
    </row>
    <row r="2447" spans="1:3" x14ac:dyDescent="0.25">
      <c r="A2447" s="34" t="s">
        <v>2105</v>
      </c>
      <c r="B2447" s="34" t="s">
        <v>2106</v>
      </c>
      <c r="C2447" s="34" t="s">
        <v>1025</v>
      </c>
    </row>
    <row r="2448" spans="1:3" x14ac:dyDescent="0.25">
      <c r="A2448" s="34" t="s">
        <v>1239</v>
      </c>
      <c r="B2448" s="34" t="s">
        <v>2053</v>
      </c>
      <c r="C2448" s="34" t="s">
        <v>1025</v>
      </c>
    </row>
    <row r="2449" spans="1:3" x14ac:dyDescent="0.25">
      <c r="A2449" s="34" t="s">
        <v>3465</v>
      </c>
      <c r="B2449" s="34" t="s">
        <v>3466</v>
      </c>
      <c r="C2449" s="34" t="s">
        <v>1025</v>
      </c>
    </row>
    <row r="2450" spans="1:3" x14ac:dyDescent="0.25">
      <c r="A2450" s="34" t="s">
        <v>896</v>
      </c>
      <c r="B2450" s="34" t="s">
        <v>2044</v>
      </c>
      <c r="C2450" s="34" t="s">
        <v>1026</v>
      </c>
    </row>
    <row r="2451" spans="1:3" x14ac:dyDescent="0.25">
      <c r="A2451" s="34" t="s">
        <v>1341</v>
      </c>
      <c r="B2451" s="34" t="s">
        <v>1342</v>
      </c>
      <c r="C2451" s="34" t="s">
        <v>1025</v>
      </c>
    </row>
    <row r="2452" spans="1:3" x14ac:dyDescent="0.25">
      <c r="A2452" s="34" t="s">
        <v>3191</v>
      </c>
      <c r="B2452" s="34" t="s">
        <v>3192</v>
      </c>
      <c r="C2452" s="34" t="s">
        <v>1025</v>
      </c>
    </row>
    <row r="2453" spans="1:3" x14ac:dyDescent="0.25">
      <c r="A2453" s="34" t="s">
        <v>131</v>
      </c>
      <c r="B2453" s="34" t="s">
        <v>1367</v>
      </c>
      <c r="C2453" s="34" t="s">
        <v>1026</v>
      </c>
    </row>
    <row r="2454" spans="1:3" x14ac:dyDescent="0.25">
      <c r="A2454" s="34" t="s">
        <v>113</v>
      </c>
      <c r="B2454" s="34" t="s">
        <v>1344</v>
      </c>
      <c r="C2454" s="34" t="s">
        <v>1025</v>
      </c>
    </row>
    <row r="2455" spans="1:3" x14ac:dyDescent="0.25">
      <c r="A2455" s="34" t="s">
        <v>1345</v>
      </c>
      <c r="B2455" s="34" t="s">
        <v>1346</v>
      </c>
      <c r="C2455" s="34" t="s">
        <v>1026</v>
      </c>
    </row>
    <row r="2456" spans="1:3" x14ac:dyDescent="0.25">
      <c r="A2456" s="34" t="s">
        <v>109</v>
      </c>
      <c r="B2456" s="34" t="s">
        <v>1338</v>
      </c>
      <c r="C2456" s="34" t="s">
        <v>1026</v>
      </c>
    </row>
    <row r="2457" spans="1:3" x14ac:dyDescent="0.25">
      <c r="A2457" s="34" t="s">
        <v>4483</v>
      </c>
      <c r="B2457" s="34" t="s">
        <v>4484</v>
      </c>
      <c r="C2457" s="34" t="s">
        <v>1025</v>
      </c>
    </row>
    <row r="2458" spans="1:3" x14ac:dyDescent="0.25">
      <c r="A2458" s="34" t="s">
        <v>363</v>
      </c>
      <c r="B2458" s="34" t="s">
        <v>4855</v>
      </c>
      <c r="C2458" s="34" t="s">
        <v>1026</v>
      </c>
    </row>
    <row r="2459" spans="1:3" x14ac:dyDescent="0.25">
      <c r="A2459" s="34" t="s">
        <v>363</v>
      </c>
      <c r="B2459" s="34" t="s">
        <v>2086</v>
      </c>
      <c r="C2459" s="34" t="s">
        <v>1025</v>
      </c>
    </row>
    <row r="2460" spans="1:3" x14ac:dyDescent="0.25">
      <c r="A2460" s="34" t="s">
        <v>363</v>
      </c>
      <c r="B2460" s="34" t="s">
        <v>2050</v>
      </c>
      <c r="C2460" s="34" t="s">
        <v>1026</v>
      </c>
    </row>
    <row r="2461" spans="1:3" x14ac:dyDescent="0.25">
      <c r="A2461" s="34" t="s">
        <v>1057</v>
      </c>
      <c r="B2461" s="34" t="s">
        <v>1058</v>
      </c>
      <c r="C2461" s="34" t="s">
        <v>1026</v>
      </c>
    </row>
    <row r="2462" spans="1:3" x14ac:dyDescent="0.25">
      <c r="A2462" s="34" t="s">
        <v>176</v>
      </c>
      <c r="B2462" s="34" t="s">
        <v>1170</v>
      </c>
      <c r="C2462" s="34" t="s">
        <v>1026</v>
      </c>
    </row>
    <row r="2463" spans="1:3" x14ac:dyDescent="0.25">
      <c r="A2463" s="34" t="s">
        <v>283</v>
      </c>
      <c r="B2463" s="34" t="s">
        <v>3797</v>
      </c>
      <c r="C2463" s="34" t="s">
        <v>1026</v>
      </c>
    </row>
    <row r="2464" spans="1:3" x14ac:dyDescent="0.25">
      <c r="A2464" s="34" t="s">
        <v>3061</v>
      </c>
      <c r="B2464" s="34" t="s">
        <v>3062</v>
      </c>
      <c r="C2464" s="34" t="s">
        <v>1025</v>
      </c>
    </row>
    <row r="2465" spans="1:3" x14ac:dyDescent="0.25">
      <c r="A2465" s="34" t="s">
        <v>2152</v>
      </c>
      <c r="B2465" s="34" t="s">
        <v>2153</v>
      </c>
      <c r="C2465" s="34" t="s">
        <v>1026</v>
      </c>
    </row>
    <row r="2466" spans="1:3" x14ac:dyDescent="0.25">
      <c r="A2466" s="34" t="s">
        <v>799</v>
      </c>
      <c r="B2466" s="34" t="s">
        <v>4801</v>
      </c>
      <c r="C2466" s="34" t="s">
        <v>1025</v>
      </c>
    </row>
    <row r="2467" spans="1:3" x14ac:dyDescent="0.25">
      <c r="A2467" s="34" t="s">
        <v>4933</v>
      </c>
      <c r="B2467" s="34" t="s">
        <v>4934</v>
      </c>
      <c r="C2467" s="34" t="s">
        <v>1026</v>
      </c>
    </row>
    <row r="2468" spans="1:3" x14ac:dyDescent="0.25">
      <c r="A2468" s="34" t="s">
        <v>1874</v>
      </c>
      <c r="B2468" s="34" t="s">
        <v>1875</v>
      </c>
      <c r="C2468" s="34" t="s">
        <v>1025</v>
      </c>
    </row>
    <row r="2469" spans="1:3" x14ac:dyDescent="0.25">
      <c r="A2469" s="34" t="s">
        <v>3213</v>
      </c>
      <c r="B2469" s="34" t="s">
        <v>3214</v>
      </c>
      <c r="C2469" s="34" t="s">
        <v>1025</v>
      </c>
    </row>
    <row r="2470" spans="1:3" x14ac:dyDescent="0.25">
      <c r="A2470" s="34" t="s">
        <v>1658</v>
      </c>
      <c r="B2470" s="34" t="s">
        <v>1659</v>
      </c>
      <c r="C2470" s="34" t="s">
        <v>1025</v>
      </c>
    </row>
    <row r="2471" spans="1:3" x14ac:dyDescent="0.25">
      <c r="A2471" s="34" t="s">
        <v>595</v>
      </c>
      <c r="B2471" s="34" t="s">
        <v>1883</v>
      </c>
      <c r="C2471" s="34" t="s">
        <v>1026</v>
      </c>
    </row>
    <row r="2472" spans="1:3" x14ac:dyDescent="0.25">
      <c r="A2472" s="34" t="s">
        <v>1431</v>
      </c>
      <c r="B2472" s="34" t="s">
        <v>1432</v>
      </c>
      <c r="C2472" s="34" t="s">
        <v>1026</v>
      </c>
    </row>
    <row r="2473" spans="1:3" x14ac:dyDescent="0.25">
      <c r="A2473" s="34" t="s">
        <v>223</v>
      </c>
      <c r="B2473" s="34" t="s">
        <v>1419</v>
      </c>
      <c r="C2473" s="34" t="s">
        <v>1026</v>
      </c>
    </row>
    <row r="2474" spans="1:3" x14ac:dyDescent="0.25">
      <c r="A2474" s="34" t="s">
        <v>686</v>
      </c>
      <c r="B2474" s="34" t="s">
        <v>1953</v>
      </c>
      <c r="C2474" s="34" t="s">
        <v>1025</v>
      </c>
    </row>
    <row r="2475" spans="1:3" x14ac:dyDescent="0.25">
      <c r="A2475" s="34" t="s">
        <v>228</v>
      </c>
      <c r="B2475" s="34" t="s">
        <v>1430</v>
      </c>
      <c r="C2475" s="34" t="s">
        <v>1026</v>
      </c>
    </row>
    <row r="2476" spans="1:3" x14ac:dyDescent="0.25">
      <c r="A2476" s="34" t="s">
        <v>4818</v>
      </c>
      <c r="B2476" s="34" t="s">
        <v>4819</v>
      </c>
      <c r="C2476" s="34" t="s">
        <v>1025</v>
      </c>
    </row>
    <row r="2477" spans="1:3" x14ac:dyDescent="0.25">
      <c r="A2477" s="34" t="s">
        <v>1939</v>
      </c>
      <c r="B2477" s="34" t="s">
        <v>1940</v>
      </c>
      <c r="C2477" s="34" t="s">
        <v>1025</v>
      </c>
    </row>
    <row r="2478" spans="1:3" x14ac:dyDescent="0.25">
      <c r="A2478" s="34" t="s">
        <v>3028</v>
      </c>
      <c r="B2478" s="34" t="s">
        <v>3029</v>
      </c>
      <c r="C2478" s="34" t="s">
        <v>1025</v>
      </c>
    </row>
    <row r="2479" spans="1:3" x14ac:dyDescent="0.25">
      <c r="A2479" s="34" t="s">
        <v>3219</v>
      </c>
      <c r="B2479" s="34" t="s">
        <v>3220</v>
      </c>
      <c r="C2479" s="34" t="s">
        <v>1025</v>
      </c>
    </row>
    <row r="2480" spans="1:3" x14ac:dyDescent="0.25">
      <c r="A2480" s="34" t="s">
        <v>4075</v>
      </c>
      <c r="B2480" s="34" t="s">
        <v>4076</v>
      </c>
      <c r="C2480" s="34" t="s">
        <v>1025</v>
      </c>
    </row>
    <row r="2481" spans="1:3" x14ac:dyDescent="0.25">
      <c r="A2481" s="34" t="s">
        <v>4145</v>
      </c>
      <c r="B2481" s="34" t="s">
        <v>4146</v>
      </c>
      <c r="C2481" s="34" t="s">
        <v>1025</v>
      </c>
    </row>
    <row r="2482" spans="1:3" x14ac:dyDescent="0.25">
      <c r="A2482" s="34" t="s">
        <v>408</v>
      </c>
      <c r="B2482" s="34" t="s">
        <v>2431</v>
      </c>
      <c r="C2482" s="34" t="s">
        <v>1025</v>
      </c>
    </row>
    <row r="2483" spans="1:3" x14ac:dyDescent="0.25">
      <c r="A2483" s="34" t="s">
        <v>1726</v>
      </c>
      <c r="B2483" s="34" t="s">
        <v>1727</v>
      </c>
      <c r="C2483" s="34" t="s">
        <v>1026</v>
      </c>
    </row>
    <row r="2484" spans="1:3" x14ac:dyDescent="0.25">
      <c r="A2484" s="34" t="s">
        <v>765</v>
      </c>
      <c r="B2484" s="34" t="s">
        <v>2548</v>
      </c>
      <c r="C2484" s="34" t="s">
        <v>1026</v>
      </c>
    </row>
    <row r="2485" spans="1:3" x14ac:dyDescent="0.25">
      <c r="A2485" s="34" t="s">
        <v>4893</v>
      </c>
      <c r="B2485" s="34" t="s">
        <v>4894</v>
      </c>
      <c r="C2485" s="34" t="s">
        <v>1026</v>
      </c>
    </row>
    <row r="2486" spans="1:3" x14ac:dyDescent="0.25">
      <c r="A2486" s="34" t="s">
        <v>706</v>
      </c>
      <c r="B2486" s="34" t="s">
        <v>2077</v>
      </c>
      <c r="C2486" s="34" t="s">
        <v>1025</v>
      </c>
    </row>
    <row r="2487" spans="1:3" x14ac:dyDescent="0.25">
      <c r="A2487" s="34" t="s">
        <v>2546</v>
      </c>
      <c r="B2487" s="34" t="s">
        <v>2547</v>
      </c>
      <c r="C2487" s="34" t="s">
        <v>1026</v>
      </c>
    </row>
    <row r="2488" spans="1:3" x14ac:dyDescent="0.25">
      <c r="A2488" s="34" t="s">
        <v>376</v>
      </c>
      <c r="B2488" s="34" t="s">
        <v>3281</v>
      </c>
      <c r="C2488" s="34" t="s">
        <v>1026</v>
      </c>
    </row>
    <row r="2489" spans="1:3" x14ac:dyDescent="0.25">
      <c r="A2489" s="34" t="s">
        <v>1568</v>
      </c>
      <c r="B2489" s="34" t="s">
        <v>1569</v>
      </c>
      <c r="C2489" s="34" t="s">
        <v>1025</v>
      </c>
    </row>
    <row r="2490" spans="1:3" x14ac:dyDescent="0.25">
      <c r="A2490" s="34" t="s">
        <v>2322</v>
      </c>
      <c r="B2490" s="34" t="s">
        <v>2323</v>
      </c>
      <c r="C2490" s="34" t="s">
        <v>1025</v>
      </c>
    </row>
    <row r="2491" spans="1:3" x14ac:dyDescent="0.25">
      <c r="A2491" s="34" t="s">
        <v>636</v>
      </c>
      <c r="B2491" s="34" t="s">
        <v>4677</v>
      </c>
      <c r="C2491" s="34" t="s">
        <v>1025</v>
      </c>
    </row>
    <row r="2492" spans="1:3" x14ac:dyDescent="0.25">
      <c r="A2492" s="34" t="s">
        <v>4911</v>
      </c>
      <c r="B2492" s="34" t="s">
        <v>4912</v>
      </c>
      <c r="C2492" s="34" t="s">
        <v>1026</v>
      </c>
    </row>
    <row r="2493" spans="1:3" x14ac:dyDescent="0.25">
      <c r="A2493" s="34" t="s">
        <v>4061</v>
      </c>
      <c r="B2493" s="34" t="s">
        <v>4062</v>
      </c>
      <c r="C2493" s="34" t="s">
        <v>1025</v>
      </c>
    </row>
    <row r="2494" spans="1:3" x14ac:dyDescent="0.25">
      <c r="A2494" s="34" t="s">
        <v>730</v>
      </c>
      <c r="B2494" s="34" t="s">
        <v>2120</v>
      </c>
      <c r="C2494" s="34" t="s">
        <v>1026</v>
      </c>
    </row>
    <row r="2495" spans="1:3" x14ac:dyDescent="0.25">
      <c r="A2495" s="34" t="s">
        <v>678</v>
      </c>
      <c r="B2495" s="34" t="s">
        <v>3981</v>
      </c>
      <c r="C2495" s="34" t="s">
        <v>1025</v>
      </c>
    </row>
    <row r="2496" spans="1:3" x14ac:dyDescent="0.25">
      <c r="A2496" s="34" t="s">
        <v>418</v>
      </c>
      <c r="B2496" s="34" t="s">
        <v>2452</v>
      </c>
      <c r="C2496" s="34" t="s">
        <v>1026</v>
      </c>
    </row>
    <row r="2497" spans="1:3" x14ac:dyDescent="0.25">
      <c r="A2497" s="34" t="s">
        <v>418</v>
      </c>
      <c r="B2497" s="34" t="s">
        <v>2501</v>
      </c>
      <c r="C2497" s="34" t="s">
        <v>1025</v>
      </c>
    </row>
    <row r="2498" spans="1:3" x14ac:dyDescent="0.25">
      <c r="A2498" s="34" t="s">
        <v>924</v>
      </c>
      <c r="B2498" s="34" t="s">
        <v>2837</v>
      </c>
      <c r="C2498" s="34" t="s">
        <v>1026</v>
      </c>
    </row>
    <row r="2499" spans="1:3" x14ac:dyDescent="0.25">
      <c r="A2499" s="34" t="s">
        <v>1748</v>
      </c>
      <c r="B2499" s="34" t="s">
        <v>1749</v>
      </c>
      <c r="C2499" s="34" t="s">
        <v>1025</v>
      </c>
    </row>
    <row r="2500" spans="1:3" x14ac:dyDescent="0.25">
      <c r="A2500" s="34" t="s">
        <v>841</v>
      </c>
      <c r="B2500" s="34" t="s">
        <v>1988</v>
      </c>
      <c r="C2500" s="34" t="s">
        <v>1026</v>
      </c>
    </row>
    <row r="2501" spans="1:3" x14ac:dyDescent="0.25">
      <c r="A2501" s="34" t="s">
        <v>4093</v>
      </c>
      <c r="B2501" s="34" t="s">
        <v>4094</v>
      </c>
      <c r="C2501" s="34" t="s">
        <v>1025</v>
      </c>
    </row>
    <row r="2502" spans="1:3" x14ac:dyDescent="0.25">
      <c r="A2502" s="34" t="s">
        <v>22</v>
      </c>
      <c r="B2502" s="34" t="s">
        <v>1244</v>
      </c>
      <c r="C2502" s="34" t="s">
        <v>1025</v>
      </c>
    </row>
    <row r="2503" spans="1:3" x14ac:dyDescent="0.25">
      <c r="A2503" s="34" t="s">
        <v>2306</v>
      </c>
      <c r="B2503" s="34" t="s">
        <v>2307</v>
      </c>
      <c r="C2503" s="34" t="s">
        <v>1025</v>
      </c>
    </row>
    <row r="2504" spans="1:3" x14ac:dyDescent="0.25">
      <c r="A2504" s="34" t="s">
        <v>873</v>
      </c>
      <c r="B2504" s="34" t="s">
        <v>2032</v>
      </c>
      <c r="C2504" s="34" t="s">
        <v>1025</v>
      </c>
    </row>
    <row r="2505" spans="1:3" x14ac:dyDescent="0.25">
      <c r="A2505" s="34" t="s">
        <v>873</v>
      </c>
      <c r="B2505" s="34" t="s">
        <v>4771</v>
      </c>
      <c r="C2505" s="34" t="s">
        <v>1026</v>
      </c>
    </row>
    <row r="2506" spans="1:3" x14ac:dyDescent="0.25">
      <c r="A2506" s="34" t="s">
        <v>3841</v>
      </c>
      <c r="B2506" s="34" t="s">
        <v>3842</v>
      </c>
      <c r="C2506" s="34" t="s">
        <v>1025</v>
      </c>
    </row>
    <row r="2507" spans="1:3" x14ac:dyDescent="0.25">
      <c r="A2507" s="34" t="s">
        <v>648</v>
      </c>
      <c r="B2507" s="34" t="s">
        <v>4660</v>
      </c>
      <c r="C2507" s="34" t="s">
        <v>1026</v>
      </c>
    </row>
    <row r="2508" spans="1:3" x14ac:dyDescent="0.25">
      <c r="A2508" s="34" t="s">
        <v>603</v>
      </c>
      <c r="B2508" s="34" t="s">
        <v>4287</v>
      </c>
      <c r="C2508" s="34" t="s">
        <v>1025</v>
      </c>
    </row>
    <row r="2509" spans="1:3" x14ac:dyDescent="0.25">
      <c r="A2509" s="34" t="s">
        <v>307</v>
      </c>
      <c r="B2509" s="34" t="s">
        <v>2256</v>
      </c>
      <c r="C2509" s="34" t="s">
        <v>1026</v>
      </c>
    </row>
    <row r="2510" spans="1:3" x14ac:dyDescent="0.25">
      <c r="A2510" s="34" t="s">
        <v>810</v>
      </c>
      <c r="B2510" s="34" t="s">
        <v>2186</v>
      </c>
      <c r="C2510" s="34" t="s">
        <v>1026</v>
      </c>
    </row>
    <row r="2511" spans="1:3" x14ac:dyDescent="0.25">
      <c r="A2511" s="34" t="s">
        <v>511</v>
      </c>
      <c r="B2511" s="34" t="s">
        <v>3236</v>
      </c>
      <c r="C2511" s="34" t="s">
        <v>1026</v>
      </c>
    </row>
    <row r="2512" spans="1:3" x14ac:dyDescent="0.25">
      <c r="A2512" s="34" t="s">
        <v>2804</v>
      </c>
      <c r="B2512" s="34" t="s">
        <v>2805</v>
      </c>
      <c r="C2512" s="34" t="s">
        <v>1025</v>
      </c>
    </row>
    <row r="2513" spans="1:3" x14ac:dyDescent="0.25">
      <c r="A2513" s="34" t="s">
        <v>4225</v>
      </c>
      <c r="B2513" s="34" t="s">
        <v>4226</v>
      </c>
      <c r="C2513" s="34" t="s">
        <v>1025</v>
      </c>
    </row>
    <row r="2514" spans="1:3" x14ac:dyDescent="0.25">
      <c r="A2514" s="34" t="s">
        <v>4937</v>
      </c>
      <c r="B2514" s="34" t="s">
        <v>4938</v>
      </c>
      <c r="C2514" s="34" t="s">
        <v>1026</v>
      </c>
    </row>
    <row r="2515" spans="1:3" x14ac:dyDescent="0.25">
      <c r="A2515" s="34" t="s">
        <v>969</v>
      </c>
      <c r="B2515" s="34" t="s">
        <v>2193</v>
      </c>
      <c r="C2515" s="34" t="s">
        <v>1026</v>
      </c>
    </row>
    <row r="2516" spans="1:3" x14ac:dyDescent="0.25">
      <c r="A2516" s="34" t="s">
        <v>684</v>
      </c>
      <c r="B2516" s="34" t="s">
        <v>1951</v>
      </c>
      <c r="C2516" s="34" t="s">
        <v>1026</v>
      </c>
    </row>
    <row r="2517" spans="1:3" x14ac:dyDescent="0.25">
      <c r="A2517" s="34" t="s">
        <v>705</v>
      </c>
      <c r="B2517" s="34" t="s">
        <v>2076</v>
      </c>
      <c r="C2517" s="34" t="s">
        <v>1026</v>
      </c>
    </row>
    <row r="2518" spans="1:3" x14ac:dyDescent="0.25">
      <c r="A2518" s="34" t="s">
        <v>688</v>
      </c>
      <c r="B2518" s="34" t="s">
        <v>2059</v>
      </c>
      <c r="C2518" s="34" t="s">
        <v>1026</v>
      </c>
    </row>
    <row r="2519" spans="1:3" x14ac:dyDescent="0.25">
      <c r="A2519" s="34" t="s">
        <v>145</v>
      </c>
      <c r="B2519" s="34" t="s">
        <v>1387</v>
      </c>
      <c r="C2519" s="34" t="s">
        <v>1026</v>
      </c>
    </row>
    <row r="2520" spans="1:3" x14ac:dyDescent="0.25">
      <c r="A2520" s="34" t="s">
        <v>1392</v>
      </c>
      <c r="B2520" s="34" t="s">
        <v>1393</v>
      </c>
      <c r="C2520" s="34" t="s">
        <v>1026</v>
      </c>
    </row>
    <row r="2521" spans="1:3" x14ac:dyDescent="0.25">
      <c r="A2521" s="34" t="s">
        <v>146</v>
      </c>
      <c r="B2521" s="34" t="s">
        <v>1388</v>
      </c>
      <c r="C2521" s="34" t="s">
        <v>1026</v>
      </c>
    </row>
    <row r="2522" spans="1:3" x14ac:dyDescent="0.25">
      <c r="A2522" s="34" t="s">
        <v>147</v>
      </c>
      <c r="B2522" s="34" t="s">
        <v>1389</v>
      </c>
      <c r="C2522" s="34" t="s">
        <v>1026</v>
      </c>
    </row>
    <row r="2523" spans="1:3" x14ac:dyDescent="0.25">
      <c r="A2523" s="34" t="s">
        <v>144</v>
      </c>
      <c r="B2523" s="34" t="s">
        <v>3835</v>
      </c>
      <c r="C2523" s="34" t="s">
        <v>1026</v>
      </c>
    </row>
    <row r="2524" spans="1:3" x14ac:dyDescent="0.25">
      <c r="A2524" s="34" t="s">
        <v>135</v>
      </c>
      <c r="B2524" s="34" t="s">
        <v>1373</v>
      </c>
      <c r="C2524" s="34" t="s">
        <v>1026</v>
      </c>
    </row>
    <row r="2525" spans="1:3" x14ac:dyDescent="0.25">
      <c r="A2525" s="34" t="s">
        <v>168</v>
      </c>
      <c r="B2525" s="34" t="s">
        <v>4074</v>
      </c>
      <c r="C2525" s="34" t="s">
        <v>1025</v>
      </c>
    </row>
    <row r="2526" spans="1:3" x14ac:dyDescent="0.25">
      <c r="A2526" s="34" t="s">
        <v>47</v>
      </c>
      <c r="B2526" s="34" t="s">
        <v>1262</v>
      </c>
      <c r="C2526" s="34" t="s">
        <v>1026</v>
      </c>
    </row>
    <row r="2527" spans="1:3" x14ac:dyDescent="0.25">
      <c r="A2527" s="34" t="s">
        <v>33</v>
      </c>
      <c r="B2527" s="34" t="s">
        <v>3130</v>
      </c>
      <c r="C2527" s="34" t="s">
        <v>1026</v>
      </c>
    </row>
    <row r="2528" spans="1:3" x14ac:dyDescent="0.25">
      <c r="A2528" s="34" t="s">
        <v>142</v>
      </c>
      <c r="B2528" s="34" t="s">
        <v>1386</v>
      </c>
      <c r="C2528" s="34" t="s">
        <v>1025</v>
      </c>
    </row>
    <row r="2529" spans="1:3" x14ac:dyDescent="0.25">
      <c r="A2529" s="34" t="s">
        <v>506</v>
      </c>
      <c r="B2529" s="34" t="s">
        <v>1837</v>
      </c>
      <c r="C2529" s="34" t="s">
        <v>1026</v>
      </c>
    </row>
    <row r="2530" spans="1:3" x14ac:dyDescent="0.25">
      <c r="A2530" s="34" t="s">
        <v>2570</v>
      </c>
      <c r="B2530" s="34" t="s">
        <v>2571</v>
      </c>
      <c r="C2530" s="34" t="s">
        <v>1025</v>
      </c>
    </row>
    <row r="2531" spans="1:3" x14ac:dyDescent="0.25">
      <c r="A2531" s="34" t="s">
        <v>133</v>
      </c>
      <c r="B2531" s="34" t="s">
        <v>1371</v>
      </c>
      <c r="C2531" s="34" t="s">
        <v>1026</v>
      </c>
    </row>
    <row r="2532" spans="1:3" x14ac:dyDescent="0.25">
      <c r="A2532" s="34" t="s">
        <v>2269</v>
      </c>
      <c r="B2532" s="34" t="s">
        <v>2270</v>
      </c>
      <c r="C2532" s="34" t="s">
        <v>1025</v>
      </c>
    </row>
    <row r="2533" spans="1:3" x14ac:dyDescent="0.25">
      <c r="A2533" s="34" t="s">
        <v>4154</v>
      </c>
      <c r="B2533" s="34" t="s">
        <v>4155</v>
      </c>
      <c r="C2533" s="34" t="s">
        <v>1025</v>
      </c>
    </row>
    <row r="2534" spans="1:3" x14ac:dyDescent="0.25">
      <c r="A2534" s="34" t="s">
        <v>2978</v>
      </c>
      <c r="B2534" s="34" t="s">
        <v>2979</v>
      </c>
      <c r="C2534" s="34" t="s">
        <v>1025</v>
      </c>
    </row>
    <row r="2535" spans="1:3" x14ac:dyDescent="0.25">
      <c r="A2535" s="34" t="s">
        <v>338</v>
      </c>
      <c r="B2535" s="34" t="s">
        <v>2364</v>
      </c>
      <c r="C2535" s="34" t="s">
        <v>1026</v>
      </c>
    </row>
    <row r="2536" spans="1:3" x14ac:dyDescent="0.25">
      <c r="A2536" s="34" t="s">
        <v>692</v>
      </c>
      <c r="B2536" s="34" t="s">
        <v>2063</v>
      </c>
      <c r="C2536" s="34" t="s">
        <v>1026</v>
      </c>
    </row>
    <row r="2537" spans="1:3" x14ac:dyDescent="0.25">
      <c r="A2537" s="34" t="s">
        <v>917</v>
      </c>
      <c r="B2537" s="34" t="s">
        <v>2806</v>
      </c>
      <c r="C2537" s="34" t="s">
        <v>1026</v>
      </c>
    </row>
    <row r="2538" spans="1:3" x14ac:dyDescent="0.25">
      <c r="A2538" s="34" t="s">
        <v>878</v>
      </c>
      <c r="B2538" s="34" t="s">
        <v>4775</v>
      </c>
      <c r="C2538" s="34" t="s">
        <v>1026</v>
      </c>
    </row>
    <row r="2539" spans="1:3" x14ac:dyDescent="0.25">
      <c r="A2539" s="34" t="s">
        <v>2499</v>
      </c>
      <c r="B2539" s="34" t="s">
        <v>2500</v>
      </c>
      <c r="C2539" s="34" t="s">
        <v>1025</v>
      </c>
    </row>
    <row r="2540" spans="1:3" x14ac:dyDescent="0.25">
      <c r="A2540" s="34" t="s">
        <v>916</v>
      </c>
      <c r="B2540" s="34" t="s">
        <v>3564</v>
      </c>
      <c r="C2540" s="34" t="s">
        <v>1026</v>
      </c>
    </row>
    <row r="2541" spans="1:3" x14ac:dyDescent="0.25">
      <c r="A2541" s="34" t="s">
        <v>915</v>
      </c>
      <c r="B2541" s="34" t="s">
        <v>2498</v>
      </c>
      <c r="C2541" s="34" t="s">
        <v>1026</v>
      </c>
    </row>
    <row r="2542" spans="1:3" x14ac:dyDescent="0.25">
      <c r="A2542" s="34" t="s">
        <v>913</v>
      </c>
      <c r="B2542" s="34" t="s">
        <v>2496</v>
      </c>
      <c r="C2542" s="34" t="s">
        <v>1026</v>
      </c>
    </row>
    <row r="2543" spans="1:3" x14ac:dyDescent="0.25">
      <c r="A2543" s="34" t="s">
        <v>914</v>
      </c>
      <c r="B2543" s="34" t="s">
        <v>2497</v>
      </c>
      <c r="C2543" s="34" t="s">
        <v>1026</v>
      </c>
    </row>
    <row r="2544" spans="1:3" x14ac:dyDescent="0.25">
      <c r="A2544" s="34" t="s">
        <v>912</v>
      </c>
      <c r="B2544" s="34" t="s">
        <v>2495</v>
      </c>
      <c r="C2544" s="34" t="s">
        <v>1026</v>
      </c>
    </row>
    <row r="2545" spans="1:3" x14ac:dyDescent="0.25">
      <c r="A2545" s="34" t="s">
        <v>78</v>
      </c>
      <c r="B2545" s="34" t="s">
        <v>3637</v>
      </c>
      <c r="C2545" s="34" t="s">
        <v>1025</v>
      </c>
    </row>
    <row r="2546" spans="1:3" x14ac:dyDescent="0.25">
      <c r="A2546" s="34" t="s">
        <v>4853</v>
      </c>
      <c r="B2546" s="34" t="s">
        <v>4854</v>
      </c>
      <c r="C2546" s="34" t="s">
        <v>1026</v>
      </c>
    </row>
    <row r="2547" spans="1:3" x14ac:dyDescent="0.25">
      <c r="A2547" s="34" t="s">
        <v>103</v>
      </c>
      <c r="B2547" s="34" t="s">
        <v>2572</v>
      </c>
      <c r="C2547" s="34" t="s">
        <v>1026</v>
      </c>
    </row>
    <row r="2548" spans="1:3" x14ac:dyDescent="0.25">
      <c r="A2548" s="34" t="s">
        <v>1850</v>
      </c>
      <c r="B2548" s="34" t="s">
        <v>1851</v>
      </c>
      <c r="C2548" s="34" t="s">
        <v>1026</v>
      </c>
    </row>
    <row r="2549" spans="1:3" x14ac:dyDescent="0.25">
      <c r="A2549" s="34" t="s">
        <v>592</v>
      </c>
      <c r="B2549" s="34" t="s">
        <v>1878</v>
      </c>
      <c r="C2549" s="34" t="s">
        <v>1026</v>
      </c>
    </row>
    <row r="2550" spans="1:3" x14ac:dyDescent="0.25">
      <c r="A2550" s="34" t="s">
        <v>323</v>
      </c>
      <c r="B2550" s="34" t="s">
        <v>2310</v>
      </c>
      <c r="C2550" s="34" t="s">
        <v>1026</v>
      </c>
    </row>
    <row r="2551" spans="1:3" x14ac:dyDescent="0.25">
      <c r="A2551" s="34" t="s">
        <v>79</v>
      </c>
      <c r="B2551" s="34" t="s">
        <v>4395</v>
      </c>
      <c r="C2551" s="34" t="s">
        <v>1025</v>
      </c>
    </row>
    <row r="2552" spans="1:3" x14ac:dyDescent="0.25">
      <c r="A2552" s="34" t="s">
        <v>4803</v>
      </c>
      <c r="B2552" s="34" t="s">
        <v>4804</v>
      </c>
      <c r="C2552" s="34" t="s">
        <v>1025</v>
      </c>
    </row>
    <row r="2553" spans="1:3" x14ac:dyDescent="0.25">
      <c r="A2553" s="34" t="s">
        <v>96</v>
      </c>
      <c r="B2553" s="34" t="s">
        <v>1327</v>
      </c>
      <c r="C2553" s="34" t="s">
        <v>1026</v>
      </c>
    </row>
    <row r="2554" spans="1:3" x14ac:dyDescent="0.25">
      <c r="A2554" s="34" t="s">
        <v>1032</v>
      </c>
      <c r="B2554" s="34" t="s">
        <v>1033</v>
      </c>
      <c r="C2554" s="34" t="s">
        <v>1026</v>
      </c>
    </row>
    <row r="2555" spans="1:3" x14ac:dyDescent="0.25">
      <c r="A2555" s="34" t="s">
        <v>191</v>
      </c>
      <c r="B2555" s="34" t="s">
        <v>4850</v>
      </c>
      <c r="C2555" s="34" t="s">
        <v>1026</v>
      </c>
    </row>
    <row r="2556" spans="1:3" x14ac:dyDescent="0.25">
      <c r="A2556" s="34" t="s">
        <v>2592</v>
      </c>
      <c r="B2556" s="34" t="s">
        <v>2593</v>
      </c>
      <c r="C2556" s="34" t="s">
        <v>1025</v>
      </c>
    </row>
    <row r="2557" spans="1:3" x14ac:dyDescent="0.25">
      <c r="A2557" s="34" t="s">
        <v>2027</v>
      </c>
      <c r="B2557" s="34" t="s">
        <v>2272</v>
      </c>
      <c r="C2557" s="34" t="s">
        <v>1025</v>
      </c>
    </row>
    <row r="2558" spans="1:3" x14ac:dyDescent="0.25">
      <c r="A2558" s="34" t="s">
        <v>643</v>
      </c>
      <c r="B2558" s="34" t="s">
        <v>1943</v>
      </c>
      <c r="C2558" s="34" t="s">
        <v>1026</v>
      </c>
    </row>
    <row r="2559" spans="1:3" x14ac:dyDescent="0.25">
      <c r="A2559" s="34" t="s">
        <v>364</v>
      </c>
      <c r="B2559" s="34" t="s">
        <v>4856</v>
      </c>
      <c r="C2559" s="34" t="s">
        <v>1026</v>
      </c>
    </row>
    <row r="2560" spans="1:3" x14ac:dyDescent="0.25">
      <c r="A2560" s="34" t="s">
        <v>364</v>
      </c>
      <c r="B2560" s="34" t="s">
        <v>2087</v>
      </c>
      <c r="C2560" s="34" t="s">
        <v>1025</v>
      </c>
    </row>
    <row r="2561" spans="1:3" x14ac:dyDescent="0.25">
      <c r="A2561" s="34" t="s">
        <v>1290</v>
      </c>
      <c r="B2561" s="34" t="s">
        <v>1291</v>
      </c>
      <c r="C2561" s="34" t="s">
        <v>1025</v>
      </c>
    </row>
    <row r="2562" spans="1:3" x14ac:dyDescent="0.25">
      <c r="A2562" s="34" t="s">
        <v>3583</v>
      </c>
      <c r="B2562" s="34" t="s">
        <v>3584</v>
      </c>
      <c r="C2562" s="34" t="s">
        <v>1025</v>
      </c>
    </row>
    <row r="2563" spans="1:3" x14ac:dyDescent="0.25">
      <c r="A2563" s="34" t="s">
        <v>1992</v>
      </c>
      <c r="B2563" s="34" t="s">
        <v>1993</v>
      </c>
      <c r="C2563" s="34" t="s">
        <v>1025</v>
      </c>
    </row>
    <row r="2564" spans="1:3" x14ac:dyDescent="0.25">
      <c r="A2564" s="34" t="s">
        <v>1852</v>
      </c>
      <c r="B2564" s="34" t="s">
        <v>1853</v>
      </c>
      <c r="C2564" s="34" t="s">
        <v>1025</v>
      </c>
    </row>
    <row r="2565" spans="1:3" x14ac:dyDescent="0.25">
      <c r="A2565" s="34" t="s">
        <v>496</v>
      </c>
      <c r="B2565" s="34" t="s">
        <v>1790</v>
      </c>
      <c r="C2565" s="34" t="s">
        <v>1025</v>
      </c>
    </row>
    <row r="2566" spans="1:3" x14ac:dyDescent="0.25">
      <c r="A2566" s="34" t="s">
        <v>254</v>
      </c>
      <c r="B2566" s="34" t="s">
        <v>4619</v>
      </c>
      <c r="C2566" s="34" t="s">
        <v>1025</v>
      </c>
    </row>
    <row r="2567" spans="1:3" x14ac:dyDescent="0.25">
      <c r="A2567" s="34" t="s">
        <v>4164</v>
      </c>
      <c r="B2567" s="34" t="s">
        <v>4165</v>
      </c>
      <c r="C2567" s="34" t="s">
        <v>1025</v>
      </c>
    </row>
    <row r="2568" spans="1:3" x14ac:dyDescent="0.25">
      <c r="A2568" s="34" t="s">
        <v>4164</v>
      </c>
      <c r="B2568" s="34" t="s">
        <v>4196</v>
      </c>
      <c r="C2568" s="34" t="s">
        <v>1025</v>
      </c>
    </row>
    <row r="2569" spans="1:3" x14ac:dyDescent="0.25">
      <c r="A2569" s="34" t="s">
        <v>4223</v>
      </c>
      <c r="B2569" s="34" t="s">
        <v>4224</v>
      </c>
      <c r="C2569" s="34" t="s">
        <v>1025</v>
      </c>
    </row>
    <row r="2570" spans="1:3" x14ac:dyDescent="0.25">
      <c r="A2570" s="34" t="s">
        <v>4556</v>
      </c>
      <c r="B2570" s="34" t="s">
        <v>4557</v>
      </c>
      <c r="C2570" s="34" t="s">
        <v>1025</v>
      </c>
    </row>
    <row r="2571" spans="1:3" x14ac:dyDescent="0.25">
      <c r="A2571" s="34" t="s">
        <v>531</v>
      </c>
      <c r="B2571" s="34" t="s">
        <v>4607</v>
      </c>
      <c r="C2571" s="34" t="s">
        <v>1025</v>
      </c>
    </row>
    <row r="2572" spans="1:3" x14ac:dyDescent="0.25">
      <c r="A2572" s="34" t="s">
        <v>550</v>
      </c>
      <c r="B2572" s="34" t="s">
        <v>4711</v>
      </c>
      <c r="C2572" s="34" t="s">
        <v>1025</v>
      </c>
    </row>
    <row r="2573" spans="1:3" x14ac:dyDescent="0.25">
      <c r="A2573" s="34" t="s">
        <v>945</v>
      </c>
      <c r="B2573" s="34" t="s">
        <v>4958</v>
      </c>
      <c r="C2573" s="34" t="s">
        <v>1026</v>
      </c>
    </row>
    <row r="2574" spans="1:3" x14ac:dyDescent="0.25">
      <c r="A2574" s="34" t="s">
        <v>4995</v>
      </c>
      <c r="B2574" s="34" t="s">
        <v>4996</v>
      </c>
      <c r="C2574" s="34" t="s">
        <v>1025</v>
      </c>
    </row>
    <row r="2575" spans="1:3" x14ac:dyDescent="0.25">
      <c r="A2575" s="34" t="s">
        <v>5037</v>
      </c>
      <c r="B2575" s="34" t="s">
        <v>5038</v>
      </c>
      <c r="C2575" s="34" t="s">
        <v>1025</v>
      </c>
    </row>
    <row r="2576" spans="1:3" x14ac:dyDescent="0.25">
      <c r="A2576" s="34" t="s">
        <v>1673</v>
      </c>
      <c r="B2576" s="34" t="s">
        <v>1674</v>
      </c>
      <c r="C2576" s="34" t="s">
        <v>1025</v>
      </c>
    </row>
    <row r="2577" spans="1:3" x14ac:dyDescent="0.25">
      <c r="A2577" s="34" t="s">
        <v>4931</v>
      </c>
      <c r="B2577" s="34" t="s">
        <v>4932</v>
      </c>
      <c r="C2577" s="34" t="s">
        <v>1026</v>
      </c>
    </row>
    <row r="2578" spans="1:3" x14ac:dyDescent="0.25">
      <c r="A2578" s="34" t="s">
        <v>4491</v>
      </c>
      <c r="B2578" s="34" t="s">
        <v>4492</v>
      </c>
      <c r="C2578" s="34" t="s">
        <v>1025</v>
      </c>
    </row>
    <row r="2579" spans="1:3" x14ac:dyDescent="0.25">
      <c r="A2579" s="34" t="s">
        <v>476</v>
      </c>
      <c r="B2579" s="34" t="s">
        <v>1745</v>
      </c>
      <c r="C2579" s="34" t="s">
        <v>1025</v>
      </c>
    </row>
    <row r="2580" spans="1:3" x14ac:dyDescent="0.25">
      <c r="A2580" s="34" t="s">
        <v>1261</v>
      </c>
      <c r="B2580" s="34" t="s">
        <v>4822</v>
      </c>
      <c r="C2580" s="34" t="s">
        <v>1025</v>
      </c>
    </row>
    <row r="2581" spans="1:3" x14ac:dyDescent="0.25">
      <c r="A2581" s="34" t="s">
        <v>4064</v>
      </c>
      <c r="B2581" s="34" t="s">
        <v>4065</v>
      </c>
      <c r="C2581" s="34" t="s">
        <v>1025</v>
      </c>
    </row>
    <row r="2582" spans="1:3" x14ac:dyDescent="0.25">
      <c r="A2582" s="34" t="s">
        <v>2627</v>
      </c>
      <c r="B2582" s="34" t="s">
        <v>2628</v>
      </c>
      <c r="C2582" s="34" t="s">
        <v>1025</v>
      </c>
    </row>
    <row r="2583" spans="1:3" x14ac:dyDescent="0.25">
      <c r="A2583" s="34" t="s">
        <v>803</v>
      </c>
      <c r="B2583" s="34" t="s">
        <v>3620</v>
      </c>
      <c r="C2583" s="34" t="s">
        <v>1026</v>
      </c>
    </row>
    <row r="2584" spans="1:3" x14ac:dyDescent="0.25">
      <c r="A2584" s="34" t="s">
        <v>788</v>
      </c>
      <c r="B2584" s="34" t="s">
        <v>4312</v>
      </c>
      <c r="C2584" s="34" t="s">
        <v>1026</v>
      </c>
    </row>
    <row r="2585" spans="1:3" x14ac:dyDescent="0.25">
      <c r="A2585" s="34" t="s">
        <v>3065</v>
      </c>
      <c r="B2585" s="34" t="s">
        <v>3066</v>
      </c>
      <c r="C2585" s="34" t="s">
        <v>1025</v>
      </c>
    </row>
    <row r="2586" spans="1:3" x14ac:dyDescent="0.25">
      <c r="A2586" s="34" t="s">
        <v>683</v>
      </c>
      <c r="B2586" s="34" t="s">
        <v>1950</v>
      </c>
      <c r="C2586" s="34" t="s">
        <v>1026</v>
      </c>
    </row>
    <row r="2587" spans="1:3" x14ac:dyDescent="0.25">
      <c r="A2587" s="34" t="s">
        <v>683</v>
      </c>
      <c r="B2587" s="34" t="s">
        <v>2029</v>
      </c>
      <c r="C2587" s="34" t="s">
        <v>1025</v>
      </c>
    </row>
    <row r="2588" spans="1:3" x14ac:dyDescent="0.25">
      <c r="A2588" s="34" t="s">
        <v>200</v>
      </c>
      <c r="B2588" s="34" t="s">
        <v>1159</v>
      </c>
      <c r="C2588" s="34" t="s">
        <v>1026</v>
      </c>
    </row>
    <row r="2589" spans="1:3" x14ac:dyDescent="0.25">
      <c r="A2589" s="34" t="s">
        <v>3089</v>
      </c>
      <c r="B2589" s="34" t="s">
        <v>3090</v>
      </c>
      <c r="C2589" s="34" t="s">
        <v>1025</v>
      </c>
    </row>
    <row r="2590" spans="1:3" x14ac:dyDescent="0.25">
      <c r="A2590" s="34" t="s">
        <v>1690</v>
      </c>
      <c r="B2590" s="34" t="s">
        <v>1691</v>
      </c>
      <c r="C2590" s="34" t="s">
        <v>1025</v>
      </c>
    </row>
    <row r="2591" spans="1:3" x14ac:dyDescent="0.25">
      <c r="A2591" s="34" t="s">
        <v>3085</v>
      </c>
      <c r="B2591" s="34" t="s">
        <v>3086</v>
      </c>
      <c r="C2591" s="34" t="s">
        <v>1025</v>
      </c>
    </row>
    <row r="2592" spans="1:3" x14ac:dyDescent="0.25">
      <c r="A2592" s="34" t="s">
        <v>569</v>
      </c>
      <c r="B2592" s="34" t="s">
        <v>4425</v>
      </c>
      <c r="C2592" s="34" t="s">
        <v>1026</v>
      </c>
    </row>
    <row r="2593" spans="1:3" x14ac:dyDescent="0.25">
      <c r="A2593" s="34" t="s">
        <v>3013</v>
      </c>
      <c r="B2593" s="34" t="s">
        <v>3014</v>
      </c>
      <c r="C2593" s="34" t="s">
        <v>1025</v>
      </c>
    </row>
    <row r="2594" spans="1:3" x14ac:dyDescent="0.25">
      <c r="A2594" s="34" t="s">
        <v>4438</v>
      </c>
      <c r="B2594" s="34" t="s">
        <v>4439</v>
      </c>
      <c r="C2594" s="34" t="s">
        <v>1025</v>
      </c>
    </row>
    <row r="2595" spans="1:3" x14ac:dyDescent="0.25">
      <c r="A2595" s="34" t="s">
        <v>4261</v>
      </c>
      <c r="B2595" s="34" t="s">
        <v>4262</v>
      </c>
      <c r="C2595" s="34" t="s">
        <v>1025</v>
      </c>
    </row>
    <row r="2596" spans="1:3" x14ac:dyDescent="0.25">
      <c r="A2596" s="34" t="s">
        <v>3527</v>
      </c>
      <c r="B2596" s="34" t="s">
        <v>3528</v>
      </c>
      <c r="C2596" s="34" t="s">
        <v>1025</v>
      </c>
    </row>
    <row r="2597" spans="1:3" x14ac:dyDescent="0.25">
      <c r="A2597" s="34" t="s">
        <v>1856</v>
      </c>
      <c r="B2597" s="34" t="s">
        <v>1857</v>
      </c>
      <c r="C2597" s="34" t="s">
        <v>1025</v>
      </c>
    </row>
    <row r="2598" spans="1:3" x14ac:dyDescent="0.25">
      <c r="A2598" s="34" t="s">
        <v>1074</v>
      </c>
      <c r="B2598" s="34" t="s">
        <v>1075</v>
      </c>
      <c r="C2598" s="34" t="s">
        <v>1026</v>
      </c>
    </row>
    <row r="2599" spans="1:3" x14ac:dyDescent="0.25">
      <c r="A2599" s="34" t="s">
        <v>3165</v>
      </c>
      <c r="B2599" s="34" t="s">
        <v>3166</v>
      </c>
      <c r="C2599" s="34" t="s">
        <v>1025</v>
      </c>
    </row>
    <row r="2600" spans="1:3" x14ac:dyDescent="0.25">
      <c r="A2600" s="34" t="s">
        <v>3163</v>
      </c>
      <c r="B2600" s="34" t="s">
        <v>3164</v>
      </c>
      <c r="C2600" s="34" t="s">
        <v>1025</v>
      </c>
    </row>
    <row r="2601" spans="1:3" x14ac:dyDescent="0.25">
      <c r="A2601" s="34" t="s">
        <v>3161</v>
      </c>
      <c r="B2601" s="34" t="s">
        <v>3162</v>
      </c>
      <c r="C2601" s="34" t="s">
        <v>1025</v>
      </c>
    </row>
    <row r="2602" spans="1:3" x14ac:dyDescent="0.25">
      <c r="A2602" s="34" t="s">
        <v>3091</v>
      </c>
      <c r="B2602" s="34" t="s">
        <v>3092</v>
      </c>
      <c r="C2602" s="34" t="s">
        <v>1025</v>
      </c>
    </row>
    <row r="2603" spans="1:3" x14ac:dyDescent="0.25">
      <c r="A2603" s="34" t="s">
        <v>573</v>
      </c>
      <c r="B2603" s="34" t="s">
        <v>4414</v>
      </c>
      <c r="C2603" s="34" t="s">
        <v>1026</v>
      </c>
    </row>
    <row r="2604" spans="1:3" x14ac:dyDescent="0.25">
      <c r="A2604" s="34" t="s">
        <v>575</v>
      </c>
      <c r="B2604" s="34" t="s">
        <v>4423</v>
      </c>
      <c r="C2604" s="34" t="s">
        <v>1026</v>
      </c>
    </row>
    <row r="2605" spans="1:3" x14ac:dyDescent="0.25">
      <c r="A2605" s="34" t="s">
        <v>4347</v>
      </c>
      <c r="B2605" s="34" t="s">
        <v>4348</v>
      </c>
      <c r="C2605" s="34" t="s">
        <v>1025</v>
      </c>
    </row>
    <row r="2606" spans="1:3" x14ac:dyDescent="0.25">
      <c r="A2606" s="34" t="s">
        <v>1510</v>
      </c>
      <c r="B2606" s="34" t="s">
        <v>1511</v>
      </c>
      <c r="C2606" s="34" t="s">
        <v>1025</v>
      </c>
    </row>
    <row r="2607" spans="1:3" x14ac:dyDescent="0.25">
      <c r="A2607" s="34" t="s">
        <v>675</v>
      </c>
      <c r="B2607" s="34" t="s">
        <v>2278</v>
      </c>
      <c r="C2607" s="34" t="s">
        <v>1025</v>
      </c>
    </row>
    <row r="2608" spans="1:3" x14ac:dyDescent="0.25">
      <c r="A2608" s="34" t="s">
        <v>675</v>
      </c>
      <c r="B2608" s="34" t="s">
        <v>3907</v>
      </c>
      <c r="C2608" s="34" t="s">
        <v>1026</v>
      </c>
    </row>
    <row r="2609" spans="1:3" x14ac:dyDescent="0.25">
      <c r="A2609" s="34" t="s">
        <v>3296</v>
      </c>
      <c r="B2609" s="34" t="s">
        <v>3297</v>
      </c>
      <c r="C2609" s="34" t="s">
        <v>1025</v>
      </c>
    </row>
    <row r="2610" spans="1:3" x14ac:dyDescent="0.25">
      <c r="A2610" s="34" t="s">
        <v>2567</v>
      </c>
      <c r="B2610" s="34" t="s">
        <v>2568</v>
      </c>
      <c r="C2610" s="34" t="s">
        <v>1025</v>
      </c>
    </row>
    <row r="2611" spans="1:3" x14ac:dyDescent="0.25">
      <c r="A2611" s="34" t="s">
        <v>3055</v>
      </c>
      <c r="B2611" s="34" t="s">
        <v>3056</v>
      </c>
      <c r="C2611" s="34" t="s">
        <v>1025</v>
      </c>
    </row>
    <row r="2612" spans="1:3" x14ac:dyDescent="0.25">
      <c r="A2612" s="34" t="s">
        <v>51</v>
      </c>
      <c r="B2612" s="34" t="s">
        <v>1273</v>
      </c>
      <c r="C2612" s="34" t="s">
        <v>1025</v>
      </c>
    </row>
    <row r="2613" spans="1:3" x14ac:dyDescent="0.25">
      <c r="A2613" s="34" t="s">
        <v>51</v>
      </c>
      <c r="B2613" s="34" t="s">
        <v>4412</v>
      </c>
      <c r="C2613" s="34" t="s">
        <v>1026</v>
      </c>
    </row>
    <row r="2614" spans="1:3" x14ac:dyDescent="0.25">
      <c r="A2614" s="34" t="s">
        <v>1759</v>
      </c>
      <c r="B2614" s="34" t="s">
        <v>1760</v>
      </c>
      <c r="C2614" s="34" t="s">
        <v>1025</v>
      </c>
    </row>
    <row r="2615" spans="1:3" x14ac:dyDescent="0.25">
      <c r="A2615" s="34" t="s">
        <v>570</v>
      </c>
      <c r="B2615" s="34" t="s">
        <v>4408</v>
      </c>
      <c r="C2615" s="34" t="s">
        <v>1026</v>
      </c>
    </row>
    <row r="2616" spans="1:3" x14ac:dyDescent="0.25">
      <c r="A2616" s="34" t="s">
        <v>1763</v>
      </c>
      <c r="B2616" s="34" t="s">
        <v>1764</v>
      </c>
      <c r="C2616" s="34" t="s">
        <v>1025</v>
      </c>
    </row>
    <row r="2617" spans="1:3" x14ac:dyDescent="0.25">
      <c r="A2617" s="34" t="s">
        <v>3083</v>
      </c>
      <c r="B2617" s="34" t="s">
        <v>3084</v>
      </c>
      <c r="C2617" s="34" t="s">
        <v>1025</v>
      </c>
    </row>
    <row r="2618" spans="1:3" x14ac:dyDescent="0.25">
      <c r="A2618" s="34" t="s">
        <v>3498</v>
      </c>
      <c r="B2618" s="34" t="s">
        <v>3499</v>
      </c>
      <c r="C2618" s="34" t="s">
        <v>1025</v>
      </c>
    </row>
    <row r="2619" spans="1:3" x14ac:dyDescent="0.25">
      <c r="A2619" s="34" t="s">
        <v>502</v>
      </c>
      <c r="B2619" s="34" t="s">
        <v>1828</v>
      </c>
      <c r="C2619" s="34" t="s">
        <v>1026</v>
      </c>
    </row>
    <row r="2620" spans="1:3" x14ac:dyDescent="0.25">
      <c r="A2620" s="34" t="s">
        <v>1768</v>
      </c>
      <c r="B2620" s="34" t="s">
        <v>1769</v>
      </c>
      <c r="C2620" s="34" t="s">
        <v>1025</v>
      </c>
    </row>
    <row r="2621" spans="1:3" x14ac:dyDescent="0.25">
      <c r="A2621" s="34" t="s">
        <v>515</v>
      </c>
      <c r="B2621" s="34" t="s">
        <v>1858</v>
      </c>
      <c r="C2621" s="34" t="s">
        <v>1026</v>
      </c>
    </row>
    <row r="2622" spans="1:3" x14ac:dyDescent="0.25">
      <c r="A2622" s="34" t="s">
        <v>1770</v>
      </c>
      <c r="B2622" s="34" t="s">
        <v>1771</v>
      </c>
      <c r="C2622" s="34" t="s">
        <v>1025</v>
      </c>
    </row>
    <row r="2623" spans="1:3" x14ac:dyDescent="0.25">
      <c r="A2623" s="34" t="s">
        <v>3026</v>
      </c>
      <c r="B2623" s="34" t="s">
        <v>3027</v>
      </c>
      <c r="C2623" s="34" t="s">
        <v>1025</v>
      </c>
    </row>
    <row r="2624" spans="1:3" x14ac:dyDescent="0.25">
      <c r="A2624" s="34" t="s">
        <v>3492</v>
      </c>
      <c r="B2624" s="34" t="s">
        <v>3493</v>
      </c>
      <c r="C2624" s="34" t="s">
        <v>1025</v>
      </c>
    </row>
    <row r="2625" spans="1:3" x14ac:dyDescent="0.25">
      <c r="A2625" s="34" t="s">
        <v>504</v>
      </c>
      <c r="B2625" s="34" t="s">
        <v>3031</v>
      </c>
      <c r="C2625" s="34" t="s">
        <v>1026</v>
      </c>
    </row>
    <row r="2626" spans="1:3" x14ac:dyDescent="0.25">
      <c r="A2626" s="34" t="s">
        <v>4443</v>
      </c>
      <c r="B2626" s="34" t="s">
        <v>4444</v>
      </c>
      <c r="C2626" s="34" t="s">
        <v>1025</v>
      </c>
    </row>
    <row r="2627" spans="1:3" x14ac:dyDescent="0.25">
      <c r="A2627" s="34" t="s">
        <v>2963</v>
      </c>
      <c r="B2627" s="34" t="s">
        <v>2964</v>
      </c>
      <c r="C2627" s="34" t="s">
        <v>1025</v>
      </c>
    </row>
    <row r="2628" spans="1:3" x14ac:dyDescent="0.25">
      <c r="A2628" s="34" t="s">
        <v>1543</v>
      </c>
      <c r="B2628" s="34" t="s">
        <v>1544</v>
      </c>
      <c r="C2628" s="34" t="s">
        <v>1026</v>
      </c>
    </row>
    <row r="2629" spans="1:3" x14ac:dyDescent="0.25">
      <c r="A2629" s="34" t="s">
        <v>3480</v>
      </c>
      <c r="B2629" s="34" t="s">
        <v>3481</v>
      </c>
      <c r="C2629" s="34" t="s">
        <v>1025</v>
      </c>
    </row>
    <row r="2630" spans="1:3" x14ac:dyDescent="0.25">
      <c r="A2630" s="34" t="s">
        <v>2965</v>
      </c>
      <c r="B2630" s="34" t="s">
        <v>2966</v>
      </c>
      <c r="C2630" s="34" t="s">
        <v>1025</v>
      </c>
    </row>
    <row r="2631" spans="1:3" x14ac:dyDescent="0.25">
      <c r="A2631" s="34" t="s">
        <v>3476</v>
      </c>
      <c r="B2631" s="34" t="s">
        <v>3477</v>
      </c>
      <c r="C2631" s="34" t="s">
        <v>1025</v>
      </c>
    </row>
    <row r="2632" spans="1:3" x14ac:dyDescent="0.25">
      <c r="A2632" s="34" t="s">
        <v>3474</v>
      </c>
      <c r="B2632" s="34" t="s">
        <v>3475</v>
      </c>
      <c r="C2632" s="34" t="s">
        <v>1025</v>
      </c>
    </row>
  </sheetData>
  <sortState ref="A5:C2632">
    <sortCondition ref="A32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15"/>
  <sheetViews>
    <sheetView tabSelected="1" zoomScaleNormal="100" workbookViewId="0"/>
  </sheetViews>
  <sheetFormatPr defaultRowHeight="12.75" x14ac:dyDescent="0.2"/>
  <cols>
    <col min="1" max="1" width="44.28515625" style="48" customWidth="1"/>
    <col min="2" max="3" width="41.7109375" style="48" customWidth="1"/>
    <col min="4" max="4" width="13.5703125" style="49" bestFit="1" customWidth="1"/>
    <col min="5" max="16384" width="9.140625" style="48"/>
  </cols>
  <sheetData>
    <row r="1" spans="1:4" x14ac:dyDescent="0.2">
      <c r="A1" s="47" t="s">
        <v>1022</v>
      </c>
    </row>
    <row r="3" spans="1:4" s="50" customFormat="1" x14ac:dyDescent="0.2">
      <c r="A3" s="56" t="s">
        <v>5097</v>
      </c>
      <c r="B3" s="56" t="s">
        <v>5098</v>
      </c>
      <c r="C3" s="56" t="s">
        <v>5100</v>
      </c>
      <c r="D3" s="57" t="s">
        <v>5099</v>
      </c>
    </row>
    <row r="4" spans="1:4" x14ac:dyDescent="0.2">
      <c r="A4" s="51" t="s">
        <v>997</v>
      </c>
      <c r="B4" s="51" t="s">
        <v>26</v>
      </c>
      <c r="C4" s="52" t="s">
        <v>5087</v>
      </c>
      <c r="D4" s="53">
        <v>173550</v>
      </c>
    </row>
    <row r="5" spans="1:4" x14ac:dyDescent="0.2">
      <c r="A5" s="51" t="s">
        <v>997</v>
      </c>
      <c r="B5" s="51" t="s">
        <v>26</v>
      </c>
      <c r="C5" s="52" t="s">
        <v>5089</v>
      </c>
      <c r="D5" s="53">
        <v>159960</v>
      </c>
    </row>
    <row r="6" spans="1:4" x14ac:dyDescent="0.2">
      <c r="A6" s="51" t="s">
        <v>997</v>
      </c>
      <c r="B6" s="51" t="s">
        <v>26</v>
      </c>
      <c r="C6" s="52" t="s">
        <v>5090</v>
      </c>
      <c r="D6" s="53">
        <v>5500</v>
      </c>
    </row>
    <row r="7" spans="1:4" x14ac:dyDescent="0.2">
      <c r="A7" s="51" t="s">
        <v>997</v>
      </c>
      <c r="B7" s="51" t="s">
        <v>26</v>
      </c>
      <c r="C7" s="52" t="s">
        <v>935</v>
      </c>
      <c r="D7" s="53">
        <v>3200</v>
      </c>
    </row>
    <row r="8" spans="1:4" x14ac:dyDescent="0.2">
      <c r="A8" s="51" t="s">
        <v>997</v>
      </c>
      <c r="B8" s="51" t="s">
        <v>26</v>
      </c>
      <c r="C8" s="52" t="s">
        <v>5092</v>
      </c>
      <c r="D8" s="53">
        <v>112070</v>
      </c>
    </row>
    <row r="9" spans="1:4" x14ac:dyDescent="0.2">
      <c r="A9" s="51" t="s">
        <v>997</v>
      </c>
      <c r="B9" s="51" t="s">
        <v>26</v>
      </c>
      <c r="C9" s="52" t="s">
        <v>5093</v>
      </c>
      <c r="D9" s="53">
        <v>416600</v>
      </c>
    </row>
    <row r="10" spans="1:4" x14ac:dyDescent="0.2">
      <c r="A10" s="51" t="s">
        <v>997</v>
      </c>
      <c r="B10" s="51" t="s">
        <v>26</v>
      </c>
      <c r="C10" s="52" t="s">
        <v>5094</v>
      </c>
      <c r="D10" s="53">
        <v>-259440</v>
      </c>
    </row>
    <row r="11" spans="1:4" x14ac:dyDescent="0.2">
      <c r="A11" s="51" t="s">
        <v>997</v>
      </c>
      <c r="B11" s="51" t="s">
        <v>27</v>
      </c>
      <c r="C11" s="52" t="s">
        <v>5092</v>
      </c>
      <c r="D11" s="53">
        <v>45330</v>
      </c>
    </row>
    <row r="12" spans="1:4" x14ac:dyDescent="0.2">
      <c r="A12" s="51" t="s">
        <v>997</v>
      </c>
      <c r="B12" s="51" t="s">
        <v>28</v>
      </c>
      <c r="C12" s="52" t="s">
        <v>5087</v>
      </c>
      <c r="D12" s="53">
        <v>352270</v>
      </c>
    </row>
    <row r="13" spans="1:4" x14ac:dyDescent="0.2">
      <c r="A13" s="51" t="s">
        <v>997</v>
      </c>
      <c r="B13" s="51" t="s">
        <v>28</v>
      </c>
      <c r="C13" s="52" t="s">
        <v>5088</v>
      </c>
      <c r="D13" s="53">
        <v>1180</v>
      </c>
    </row>
    <row r="14" spans="1:4" x14ac:dyDescent="0.2">
      <c r="A14" s="51" t="s">
        <v>997</v>
      </c>
      <c r="B14" s="51" t="s">
        <v>28</v>
      </c>
      <c r="C14" s="52" t="s">
        <v>5089</v>
      </c>
      <c r="D14" s="53">
        <v>17770</v>
      </c>
    </row>
    <row r="15" spans="1:4" x14ac:dyDescent="0.2">
      <c r="A15" s="51" t="s">
        <v>997</v>
      </c>
      <c r="B15" s="51" t="s">
        <v>28</v>
      </c>
      <c r="C15" s="52" t="s">
        <v>5090</v>
      </c>
      <c r="D15" s="53">
        <v>6600</v>
      </c>
    </row>
    <row r="16" spans="1:4" x14ac:dyDescent="0.2">
      <c r="A16" s="51" t="s">
        <v>997</v>
      </c>
      <c r="B16" s="51" t="s">
        <v>28</v>
      </c>
      <c r="C16" s="52" t="s">
        <v>935</v>
      </c>
      <c r="D16" s="53">
        <v>47330</v>
      </c>
    </row>
    <row r="17" spans="1:4" x14ac:dyDescent="0.2">
      <c r="A17" s="51" t="s">
        <v>997</v>
      </c>
      <c r="B17" s="51" t="s">
        <v>28</v>
      </c>
      <c r="C17" s="52" t="s">
        <v>5092</v>
      </c>
      <c r="D17" s="53">
        <v>150570</v>
      </c>
    </row>
    <row r="18" spans="1:4" x14ac:dyDescent="0.2">
      <c r="A18" s="51" t="s">
        <v>997</v>
      </c>
      <c r="B18" s="51" t="s">
        <v>28</v>
      </c>
      <c r="C18" s="52" t="s">
        <v>5094</v>
      </c>
      <c r="D18" s="53">
        <v>-416420</v>
      </c>
    </row>
    <row r="19" spans="1:4" x14ac:dyDescent="0.2">
      <c r="A19" s="51" t="s">
        <v>997</v>
      </c>
      <c r="B19" s="51" t="s">
        <v>36</v>
      </c>
      <c r="C19" s="52" t="s">
        <v>5087</v>
      </c>
      <c r="D19" s="53">
        <v>30570</v>
      </c>
    </row>
    <row r="20" spans="1:4" x14ac:dyDescent="0.2">
      <c r="A20" s="51" t="s">
        <v>997</v>
      </c>
      <c r="B20" s="51" t="s">
        <v>36</v>
      </c>
      <c r="C20" s="52" t="s">
        <v>5088</v>
      </c>
      <c r="D20" s="53">
        <v>250</v>
      </c>
    </row>
    <row r="21" spans="1:4" x14ac:dyDescent="0.2">
      <c r="A21" s="51" t="s">
        <v>997</v>
      </c>
      <c r="B21" s="51" t="s">
        <v>36</v>
      </c>
      <c r="C21" s="52" t="s">
        <v>5089</v>
      </c>
      <c r="D21" s="53">
        <v>5000</v>
      </c>
    </row>
    <row r="22" spans="1:4" x14ac:dyDescent="0.2">
      <c r="A22" s="51" t="s">
        <v>997</v>
      </c>
      <c r="B22" s="51" t="s">
        <v>36</v>
      </c>
      <c r="C22" s="52" t="s">
        <v>935</v>
      </c>
      <c r="D22" s="53">
        <v>6660</v>
      </c>
    </row>
    <row r="23" spans="1:4" x14ac:dyDescent="0.2">
      <c r="A23" s="51" t="s">
        <v>997</v>
      </c>
      <c r="B23" s="51" t="s">
        <v>36</v>
      </c>
      <c r="C23" s="52" t="s">
        <v>5092</v>
      </c>
      <c r="D23" s="53">
        <v>12440</v>
      </c>
    </row>
    <row r="24" spans="1:4" x14ac:dyDescent="0.2">
      <c r="A24" s="51" t="s">
        <v>997</v>
      </c>
      <c r="B24" s="51" t="s">
        <v>36</v>
      </c>
      <c r="C24" s="52" t="s">
        <v>5094</v>
      </c>
      <c r="D24" s="53">
        <v>-43250</v>
      </c>
    </row>
    <row r="25" spans="1:4" x14ac:dyDescent="0.2">
      <c r="A25" s="51" t="s">
        <v>984</v>
      </c>
      <c r="B25" s="51" t="s">
        <v>41</v>
      </c>
      <c r="C25" s="52" t="s">
        <v>5090</v>
      </c>
      <c r="D25" s="53">
        <v>8940</v>
      </c>
    </row>
    <row r="26" spans="1:4" x14ac:dyDescent="0.2">
      <c r="A26" s="51" t="s">
        <v>984</v>
      </c>
      <c r="B26" s="51" t="s">
        <v>41</v>
      </c>
      <c r="C26" s="52" t="s">
        <v>935</v>
      </c>
      <c r="D26" s="53">
        <v>830</v>
      </c>
    </row>
    <row r="27" spans="1:4" x14ac:dyDescent="0.2">
      <c r="A27" s="51" t="s">
        <v>984</v>
      </c>
      <c r="B27" s="51" t="s">
        <v>41</v>
      </c>
      <c r="C27" s="52" t="s">
        <v>5092</v>
      </c>
      <c r="D27" s="53">
        <v>150</v>
      </c>
    </row>
    <row r="28" spans="1:4" x14ac:dyDescent="0.2">
      <c r="A28" s="51" t="s">
        <v>984</v>
      </c>
      <c r="B28" s="51" t="s">
        <v>44</v>
      </c>
      <c r="C28" s="52" t="s">
        <v>5087</v>
      </c>
      <c r="D28" s="53">
        <v>308130</v>
      </c>
    </row>
    <row r="29" spans="1:4" x14ac:dyDescent="0.2">
      <c r="A29" s="51" t="s">
        <v>984</v>
      </c>
      <c r="B29" s="51" t="s">
        <v>44</v>
      </c>
      <c r="C29" s="52" t="s">
        <v>5089</v>
      </c>
      <c r="D29" s="53">
        <v>1000</v>
      </c>
    </row>
    <row r="30" spans="1:4" x14ac:dyDescent="0.2">
      <c r="A30" s="51" t="s">
        <v>984</v>
      </c>
      <c r="B30" s="51" t="s">
        <v>44</v>
      </c>
      <c r="C30" s="52" t="s">
        <v>5090</v>
      </c>
      <c r="D30" s="53">
        <v>1000</v>
      </c>
    </row>
    <row r="31" spans="1:4" x14ac:dyDescent="0.2">
      <c r="A31" s="51" t="s">
        <v>984</v>
      </c>
      <c r="B31" s="51" t="s">
        <v>44</v>
      </c>
      <c r="C31" s="52" t="s">
        <v>935</v>
      </c>
      <c r="D31" s="53">
        <v>221293</v>
      </c>
    </row>
    <row r="32" spans="1:4" x14ac:dyDescent="0.2">
      <c r="A32" s="51" t="s">
        <v>984</v>
      </c>
      <c r="B32" s="51" t="s">
        <v>44</v>
      </c>
      <c r="C32" s="52" t="s">
        <v>5091</v>
      </c>
      <c r="D32" s="53">
        <v>85000</v>
      </c>
    </row>
    <row r="33" spans="1:4" x14ac:dyDescent="0.2">
      <c r="A33" s="51" t="s">
        <v>984</v>
      </c>
      <c r="B33" s="51" t="s">
        <v>44</v>
      </c>
      <c r="C33" s="52" t="s">
        <v>5092</v>
      </c>
      <c r="D33" s="53">
        <v>36860</v>
      </c>
    </row>
    <row r="34" spans="1:4" x14ac:dyDescent="0.2">
      <c r="A34" s="51" t="s">
        <v>984</v>
      </c>
      <c r="B34" s="51" t="s">
        <v>814</v>
      </c>
      <c r="C34" s="52" t="s">
        <v>5087</v>
      </c>
      <c r="D34" s="53">
        <v>168210</v>
      </c>
    </row>
    <row r="35" spans="1:4" x14ac:dyDescent="0.2">
      <c r="A35" s="51" t="s">
        <v>984</v>
      </c>
      <c r="B35" s="51" t="s">
        <v>47</v>
      </c>
      <c r="C35" s="52" t="s">
        <v>5087</v>
      </c>
      <c r="D35" s="53">
        <v>59070</v>
      </c>
    </row>
    <row r="36" spans="1:4" x14ac:dyDescent="0.2">
      <c r="A36" s="51" t="s">
        <v>984</v>
      </c>
      <c r="B36" s="51" t="s">
        <v>47</v>
      </c>
      <c r="C36" s="52" t="s">
        <v>5089</v>
      </c>
      <c r="D36" s="53">
        <v>41560</v>
      </c>
    </row>
    <row r="37" spans="1:4" x14ac:dyDescent="0.2">
      <c r="A37" s="51" t="s">
        <v>984</v>
      </c>
      <c r="B37" s="51" t="s">
        <v>47</v>
      </c>
      <c r="C37" s="52" t="s">
        <v>5090</v>
      </c>
      <c r="D37" s="53">
        <v>90</v>
      </c>
    </row>
    <row r="38" spans="1:4" x14ac:dyDescent="0.2">
      <c r="A38" s="51" t="s">
        <v>984</v>
      </c>
      <c r="B38" s="51" t="s">
        <v>47</v>
      </c>
      <c r="C38" s="52" t="s">
        <v>935</v>
      </c>
      <c r="D38" s="53">
        <v>945710</v>
      </c>
    </row>
    <row r="39" spans="1:4" x14ac:dyDescent="0.2">
      <c r="A39" s="51" t="s">
        <v>984</v>
      </c>
      <c r="B39" s="51" t="s">
        <v>47</v>
      </c>
      <c r="C39" s="52" t="s">
        <v>5091</v>
      </c>
      <c r="D39" s="53">
        <v>-31447</v>
      </c>
    </row>
    <row r="40" spans="1:4" x14ac:dyDescent="0.2">
      <c r="A40" s="51" t="s">
        <v>984</v>
      </c>
      <c r="B40" s="51" t="s">
        <v>47</v>
      </c>
      <c r="C40" s="52" t="s">
        <v>5092</v>
      </c>
      <c r="D40" s="53">
        <v>37060</v>
      </c>
    </row>
    <row r="41" spans="1:4" x14ac:dyDescent="0.2">
      <c r="A41" s="51" t="s">
        <v>984</v>
      </c>
      <c r="B41" s="51" t="s">
        <v>47</v>
      </c>
      <c r="C41" s="52" t="s">
        <v>5094</v>
      </c>
      <c r="D41" s="53">
        <v>-105439</v>
      </c>
    </row>
    <row r="42" spans="1:4" x14ac:dyDescent="0.2">
      <c r="A42" s="51" t="s">
        <v>984</v>
      </c>
      <c r="B42" s="51" t="s">
        <v>50</v>
      </c>
      <c r="C42" s="52" t="s">
        <v>5087</v>
      </c>
      <c r="D42" s="53">
        <v>317850</v>
      </c>
    </row>
    <row r="43" spans="1:4" x14ac:dyDescent="0.2">
      <c r="A43" s="51" t="s">
        <v>984</v>
      </c>
      <c r="B43" s="51" t="s">
        <v>50</v>
      </c>
      <c r="C43" s="52" t="s">
        <v>5090</v>
      </c>
      <c r="D43" s="53">
        <v>6820</v>
      </c>
    </row>
    <row r="44" spans="1:4" x14ac:dyDescent="0.2">
      <c r="A44" s="51" t="s">
        <v>984</v>
      </c>
      <c r="B44" s="51" t="s">
        <v>50</v>
      </c>
      <c r="C44" s="52" t="s">
        <v>935</v>
      </c>
      <c r="D44" s="53">
        <v>67807</v>
      </c>
    </row>
    <row r="45" spans="1:4" x14ac:dyDescent="0.2">
      <c r="A45" s="51" t="s">
        <v>984</v>
      </c>
      <c r="B45" s="51" t="s">
        <v>50</v>
      </c>
      <c r="C45" s="52" t="s">
        <v>5092</v>
      </c>
      <c r="D45" s="53">
        <v>279580</v>
      </c>
    </row>
    <row r="46" spans="1:4" x14ac:dyDescent="0.2">
      <c r="A46" s="51" t="s">
        <v>984</v>
      </c>
      <c r="B46" s="51" t="s">
        <v>52</v>
      </c>
      <c r="C46" s="52" t="s">
        <v>935</v>
      </c>
      <c r="D46" s="53">
        <v>82530</v>
      </c>
    </row>
    <row r="47" spans="1:4" x14ac:dyDescent="0.2">
      <c r="A47" s="51" t="s">
        <v>984</v>
      </c>
      <c r="B47" s="51" t="s">
        <v>54</v>
      </c>
      <c r="C47" s="52" t="s">
        <v>5087</v>
      </c>
      <c r="D47" s="53">
        <v>1830</v>
      </c>
    </row>
    <row r="48" spans="1:4" x14ac:dyDescent="0.2">
      <c r="A48" s="51" t="s">
        <v>984</v>
      </c>
      <c r="B48" s="51" t="s">
        <v>54</v>
      </c>
      <c r="C48" s="52" t="s">
        <v>5088</v>
      </c>
      <c r="D48" s="53">
        <v>1000</v>
      </c>
    </row>
    <row r="49" spans="1:4" x14ac:dyDescent="0.2">
      <c r="A49" s="51" t="s">
        <v>984</v>
      </c>
      <c r="B49" s="51" t="s">
        <v>54</v>
      </c>
      <c r="C49" s="52" t="s">
        <v>5089</v>
      </c>
      <c r="D49" s="53">
        <v>32830</v>
      </c>
    </row>
    <row r="50" spans="1:4" x14ac:dyDescent="0.2">
      <c r="A50" s="51" t="s">
        <v>984</v>
      </c>
      <c r="B50" s="51" t="s">
        <v>54</v>
      </c>
      <c r="C50" s="52" t="s">
        <v>5090</v>
      </c>
      <c r="D50" s="53">
        <v>460</v>
      </c>
    </row>
    <row r="51" spans="1:4" x14ac:dyDescent="0.2">
      <c r="A51" s="51" t="s">
        <v>984</v>
      </c>
      <c r="B51" s="51" t="s">
        <v>54</v>
      </c>
      <c r="C51" s="52" t="s">
        <v>935</v>
      </c>
      <c r="D51" s="53">
        <v>53250</v>
      </c>
    </row>
    <row r="52" spans="1:4" x14ac:dyDescent="0.2">
      <c r="A52" s="51" t="s">
        <v>984</v>
      </c>
      <c r="B52" s="51" t="s">
        <v>54</v>
      </c>
      <c r="C52" s="52" t="s">
        <v>5091</v>
      </c>
      <c r="D52" s="53">
        <v>42000</v>
      </c>
    </row>
    <row r="53" spans="1:4" x14ac:dyDescent="0.2">
      <c r="A53" s="51" t="s">
        <v>984</v>
      </c>
      <c r="B53" s="51" t="s">
        <v>54</v>
      </c>
      <c r="C53" s="52" t="s">
        <v>5092</v>
      </c>
      <c r="D53" s="53">
        <v>7680</v>
      </c>
    </row>
    <row r="54" spans="1:4" x14ac:dyDescent="0.2">
      <c r="A54" s="51" t="s">
        <v>984</v>
      </c>
      <c r="B54" s="51" t="s">
        <v>54</v>
      </c>
      <c r="C54" s="52" t="s">
        <v>5093</v>
      </c>
      <c r="D54" s="53">
        <v>56640</v>
      </c>
    </row>
    <row r="55" spans="1:4" x14ac:dyDescent="0.2">
      <c r="A55" s="51" t="s">
        <v>984</v>
      </c>
      <c r="B55" s="51" t="s">
        <v>54</v>
      </c>
      <c r="C55" s="52" t="s">
        <v>5094</v>
      </c>
      <c r="D55" s="53">
        <v>-36050</v>
      </c>
    </row>
    <row r="56" spans="1:4" x14ac:dyDescent="0.2">
      <c r="A56" s="51" t="s">
        <v>984</v>
      </c>
      <c r="B56" s="51" t="s">
        <v>56</v>
      </c>
      <c r="C56" s="52" t="s">
        <v>5087</v>
      </c>
      <c r="D56" s="53">
        <v>237410</v>
      </c>
    </row>
    <row r="57" spans="1:4" x14ac:dyDescent="0.2">
      <c r="A57" s="51" t="s">
        <v>984</v>
      </c>
      <c r="B57" s="51" t="s">
        <v>56</v>
      </c>
      <c r="C57" s="52" t="s">
        <v>935</v>
      </c>
      <c r="D57" s="53">
        <v>700</v>
      </c>
    </row>
    <row r="58" spans="1:4" x14ac:dyDescent="0.2">
      <c r="A58" s="51" t="s">
        <v>984</v>
      </c>
      <c r="B58" s="51" t="s">
        <v>56</v>
      </c>
      <c r="C58" s="52" t="s">
        <v>5092</v>
      </c>
      <c r="D58" s="53">
        <v>23440</v>
      </c>
    </row>
    <row r="59" spans="1:4" x14ac:dyDescent="0.2">
      <c r="A59" s="51" t="s">
        <v>984</v>
      </c>
      <c r="B59" s="51" t="s">
        <v>61</v>
      </c>
      <c r="C59" s="52" t="s">
        <v>5087</v>
      </c>
      <c r="D59" s="53">
        <v>126347</v>
      </c>
    </row>
    <row r="60" spans="1:4" x14ac:dyDescent="0.2">
      <c r="A60" s="51" t="s">
        <v>984</v>
      </c>
      <c r="B60" s="51" t="s">
        <v>61</v>
      </c>
      <c r="C60" s="52" t="s">
        <v>935</v>
      </c>
      <c r="D60" s="53">
        <v>-96720</v>
      </c>
    </row>
    <row r="61" spans="1:4" x14ac:dyDescent="0.2">
      <c r="A61" s="51" t="s">
        <v>984</v>
      </c>
      <c r="B61" s="51" t="s">
        <v>61</v>
      </c>
      <c r="C61" s="52" t="s">
        <v>5091</v>
      </c>
      <c r="D61" s="53">
        <v>-118530</v>
      </c>
    </row>
    <row r="62" spans="1:4" x14ac:dyDescent="0.2">
      <c r="A62" s="51" t="s">
        <v>984</v>
      </c>
      <c r="B62" s="51" t="s">
        <v>61</v>
      </c>
      <c r="C62" s="52" t="s">
        <v>5092</v>
      </c>
      <c r="D62" s="53">
        <v>501380</v>
      </c>
    </row>
    <row r="63" spans="1:4" x14ac:dyDescent="0.2">
      <c r="A63" s="51" t="s">
        <v>984</v>
      </c>
      <c r="B63" s="51" t="s">
        <v>61</v>
      </c>
      <c r="C63" s="52" t="s">
        <v>5094</v>
      </c>
      <c r="D63" s="53">
        <f>-827510-D64</f>
        <v>0</v>
      </c>
    </row>
    <row r="64" spans="1:4" x14ac:dyDescent="0.2">
      <c r="A64" s="54" t="s">
        <v>984</v>
      </c>
      <c r="B64" s="54" t="s">
        <v>61</v>
      </c>
      <c r="C64" s="52" t="s">
        <v>5095</v>
      </c>
      <c r="D64" s="55">
        <v>-827510</v>
      </c>
    </row>
    <row r="65" spans="1:4" x14ac:dyDescent="0.2">
      <c r="A65" s="51" t="s">
        <v>996</v>
      </c>
      <c r="B65" s="51" t="s">
        <v>64</v>
      </c>
      <c r="C65" s="52" t="s">
        <v>5087</v>
      </c>
      <c r="D65" s="53">
        <v>173140</v>
      </c>
    </row>
    <row r="66" spans="1:4" x14ac:dyDescent="0.2">
      <c r="A66" s="51" t="s">
        <v>996</v>
      </c>
      <c r="B66" s="51" t="s">
        <v>64</v>
      </c>
      <c r="C66" s="52" t="s">
        <v>5089</v>
      </c>
      <c r="D66" s="53">
        <v>200</v>
      </c>
    </row>
    <row r="67" spans="1:4" x14ac:dyDescent="0.2">
      <c r="A67" s="51" t="s">
        <v>996</v>
      </c>
      <c r="B67" s="51" t="s">
        <v>64</v>
      </c>
      <c r="C67" s="52" t="s">
        <v>5090</v>
      </c>
      <c r="D67" s="53">
        <v>340</v>
      </c>
    </row>
    <row r="68" spans="1:4" x14ac:dyDescent="0.2">
      <c r="A68" s="51" t="s">
        <v>996</v>
      </c>
      <c r="B68" s="51" t="s">
        <v>64</v>
      </c>
      <c r="C68" s="52" t="s">
        <v>935</v>
      </c>
      <c r="D68" s="53">
        <v>11621</v>
      </c>
    </row>
    <row r="69" spans="1:4" x14ac:dyDescent="0.2">
      <c r="A69" s="51" t="s">
        <v>996</v>
      </c>
      <c r="B69" s="51" t="s">
        <v>64</v>
      </c>
      <c r="C69" s="52" t="s">
        <v>5091</v>
      </c>
      <c r="D69" s="53">
        <v>-371600</v>
      </c>
    </row>
    <row r="70" spans="1:4" x14ac:dyDescent="0.2">
      <c r="A70" s="51" t="s">
        <v>996</v>
      </c>
      <c r="B70" s="51" t="s">
        <v>64</v>
      </c>
      <c r="C70" s="52" t="s">
        <v>5092</v>
      </c>
      <c r="D70" s="53">
        <v>6640</v>
      </c>
    </row>
    <row r="71" spans="1:4" x14ac:dyDescent="0.2">
      <c r="A71" s="51" t="s">
        <v>996</v>
      </c>
      <c r="B71" s="51" t="s">
        <v>64</v>
      </c>
      <c r="C71" s="52" t="s">
        <v>5094</v>
      </c>
      <c r="D71" s="53">
        <f>-191770-D72</f>
        <v>0</v>
      </c>
    </row>
    <row r="72" spans="1:4" x14ac:dyDescent="0.2">
      <c r="A72" s="54" t="s">
        <v>996</v>
      </c>
      <c r="B72" s="54" t="s">
        <v>64</v>
      </c>
      <c r="C72" s="52" t="s">
        <v>5095</v>
      </c>
      <c r="D72" s="55">
        <v>-191770</v>
      </c>
    </row>
    <row r="73" spans="1:4" x14ac:dyDescent="0.2">
      <c r="A73" s="51" t="s">
        <v>996</v>
      </c>
      <c r="B73" s="51" t="s">
        <v>65</v>
      </c>
      <c r="C73" s="52" t="s">
        <v>5087</v>
      </c>
      <c r="D73" s="53">
        <v>132370</v>
      </c>
    </row>
    <row r="74" spans="1:4" x14ac:dyDescent="0.2">
      <c r="A74" s="51" t="s">
        <v>996</v>
      </c>
      <c r="B74" s="51" t="s">
        <v>65</v>
      </c>
      <c r="C74" s="52" t="s">
        <v>5088</v>
      </c>
      <c r="D74" s="53">
        <v>-120</v>
      </c>
    </row>
    <row r="75" spans="1:4" x14ac:dyDescent="0.2">
      <c r="A75" s="51" t="s">
        <v>996</v>
      </c>
      <c r="B75" s="51" t="s">
        <v>65</v>
      </c>
      <c r="C75" s="52" t="s">
        <v>5090</v>
      </c>
      <c r="D75" s="53">
        <v>300</v>
      </c>
    </row>
    <row r="76" spans="1:4" x14ac:dyDescent="0.2">
      <c r="A76" s="51" t="s">
        <v>996</v>
      </c>
      <c r="B76" s="51" t="s">
        <v>65</v>
      </c>
      <c r="C76" s="52" t="s">
        <v>935</v>
      </c>
      <c r="D76" s="53">
        <v>-1720</v>
      </c>
    </row>
    <row r="77" spans="1:4" x14ac:dyDescent="0.2">
      <c r="A77" s="51" t="s">
        <v>996</v>
      </c>
      <c r="B77" s="51" t="s">
        <v>65</v>
      </c>
      <c r="C77" s="52" t="s">
        <v>5092</v>
      </c>
      <c r="D77" s="53">
        <v>10340</v>
      </c>
    </row>
    <row r="78" spans="1:4" x14ac:dyDescent="0.2">
      <c r="A78" s="51" t="s">
        <v>996</v>
      </c>
      <c r="B78" s="51" t="s">
        <v>65</v>
      </c>
      <c r="C78" s="52" t="s">
        <v>5094</v>
      </c>
      <c r="D78" s="53">
        <f>-140940-D79</f>
        <v>0</v>
      </c>
    </row>
    <row r="79" spans="1:4" x14ac:dyDescent="0.2">
      <c r="A79" s="54" t="s">
        <v>996</v>
      </c>
      <c r="B79" s="54" t="s">
        <v>65</v>
      </c>
      <c r="C79" s="52" t="s">
        <v>5095</v>
      </c>
      <c r="D79" s="55">
        <v>-140940</v>
      </c>
    </row>
    <row r="80" spans="1:4" x14ac:dyDescent="0.2">
      <c r="A80" s="51" t="s">
        <v>996</v>
      </c>
      <c r="B80" s="51" t="s">
        <v>67</v>
      </c>
      <c r="C80" s="52" t="s">
        <v>5087</v>
      </c>
      <c r="D80" s="53">
        <v>206630</v>
      </c>
    </row>
    <row r="81" spans="1:4" x14ac:dyDescent="0.2">
      <c r="A81" s="51" t="s">
        <v>996</v>
      </c>
      <c r="B81" s="51" t="s">
        <v>67</v>
      </c>
      <c r="C81" s="52" t="s">
        <v>5088</v>
      </c>
      <c r="D81" s="53">
        <v>100</v>
      </c>
    </row>
    <row r="82" spans="1:4" x14ac:dyDescent="0.2">
      <c r="A82" s="51" t="s">
        <v>996</v>
      </c>
      <c r="B82" s="51" t="s">
        <v>67</v>
      </c>
      <c r="C82" s="52" t="s">
        <v>5089</v>
      </c>
      <c r="D82" s="53">
        <v>35880</v>
      </c>
    </row>
    <row r="83" spans="1:4" x14ac:dyDescent="0.2">
      <c r="A83" s="51" t="s">
        <v>996</v>
      </c>
      <c r="B83" s="51" t="s">
        <v>67</v>
      </c>
      <c r="C83" s="52" t="s">
        <v>5090</v>
      </c>
      <c r="D83" s="53">
        <v>15620</v>
      </c>
    </row>
    <row r="84" spans="1:4" x14ac:dyDescent="0.2">
      <c r="A84" s="51" t="s">
        <v>996</v>
      </c>
      <c r="B84" s="51" t="s">
        <v>67</v>
      </c>
      <c r="C84" s="52" t="s">
        <v>935</v>
      </c>
      <c r="D84" s="53">
        <v>-3890</v>
      </c>
    </row>
    <row r="85" spans="1:4" x14ac:dyDescent="0.2">
      <c r="A85" s="51" t="s">
        <v>996</v>
      </c>
      <c r="B85" s="51" t="s">
        <v>67</v>
      </c>
      <c r="C85" s="52" t="s">
        <v>5092</v>
      </c>
      <c r="D85" s="53">
        <v>29180</v>
      </c>
    </row>
    <row r="86" spans="1:4" x14ac:dyDescent="0.2">
      <c r="A86" s="51" t="s">
        <v>996</v>
      </c>
      <c r="B86" s="51" t="s">
        <v>67</v>
      </c>
      <c r="C86" s="52" t="s">
        <v>5093</v>
      </c>
      <c r="D86" s="53">
        <v>16810</v>
      </c>
    </row>
    <row r="87" spans="1:4" x14ac:dyDescent="0.2">
      <c r="A87" s="51" t="s">
        <v>996</v>
      </c>
      <c r="B87" s="51" t="s">
        <v>67</v>
      </c>
      <c r="C87" s="52" t="s">
        <v>5094</v>
      </c>
      <c r="D87" s="53">
        <v>-271250</v>
      </c>
    </row>
    <row r="88" spans="1:4" x14ac:dyDescent="0.2">
      <c r="A88" s="51" t="s">
        <v>996</v>
      </c>
      <c r="B88" s="51" t="s">
        <v>68</v>
      </c>
      <c r="C88" s="52" t="s">
        <v>5087</v>
      </c>
      <c r="D88" s="53">
        <v>291590</v>
      </c>
    </row>
    <row r="89" spans="1:4" x14ac:dyDescent="0.2">
      <c r="A89" s="51" t="s">
        <v>996</v>
      </c>
      <c r="B89" s="51" t="s">
        <v>68</v>
      </c>
      <c r="C89" s="52" t="s">
        <v>5089</v>
      </c>
      <c r="D89" s="53">
        <v>151170</v>
      </c>
    </row>
    <row r="90" spans="1:4" x14ac:dyDescent="0.2">
      <c r="A90" s="51" t="s">
        <v>996</v>
      </c>
      <c r="B90" s="51" t="s">
        <v>68</v>
      </c>
      <c r="C90" s="52" t="s">
        <v>5090</v>
      </c>
      <c r="D90" s="53">
        <v>790</v>
      </c>
    </row>
    <row r="91" spans="1:4" x14ac:dyDescent="0.2">
      <c r="A91" s="51" t="s">
        <v>996</v>
      </c>
      <c r="B91" s="51" t="s">
        <v>68</v>
      </c>
      <c r="C91" s="52" t="s">
        <v>935</v>
      </c>
      <c r="D91" s="53">
        <v>-108200</v>
      </c>
    </row>
    <row r="92" spans="1:4" x14ac:dyDescent="0.2">
      <c r="A92" s="51" t="s">
        <v>996</v>
      </c>
      <c r="B92" s="51" t="s">
        <v>68</v>
      </c>
      <c r="C92" s="52" t="s">
        <v>5092</v>
      </c>
      <c r="D92" s="53">
        <v>130930</v>
      </c>
    </row>
    <row r="93" spans="1:4" x14ac:dyDescent="0.2">
      <c r="A93" s="51" t="s">
        <v>996</v>
      </c>
      <c r="B93" s="51" t="s">
        <v>68</v>
      </c>
      <c r="C93" s="52" t="s">
        <v>5093</v>
      </c>
      <c r="D93" s="53">
        <v>121680</v>
      </c>
    </row>
    <row r="94" spans="1:4" x14ac:dyDescent="0.2">
      <c r="A94" s="51" t="s">
        <v>996</v>
      </c>
      <c r="B94" s="51" t="s">
        <v>68</v>
      </c>
      <c r="C94" s="52" t="s">
        <v>5094</v>
      </c>
      <c r="D94" s="53">
        <v>-963370</v>
      </c>
    </row>
    <row r="95" spans="1:4" x14ac:dyDescent="0.2">
      <c r="A95" s="51" t="s">
        <v>996</v>
      </c>
      <c r="B95" s="51" t="s">
        <v>70</v>
      </c>
      <c r="C95" s="52" t="s">
        <v>5087</v>
      </c>
      <c r="D95" s="53">
        <v>44560</v>
      </c>
    </row>
    <row r="96" spans="1:4" x14ac:dyDescent="0.2">
      <c r="A96" s="51" t="s">
        <v>996</v>
      </c>
      <c r="B96" s="51" t="s">
        <v>70</v>
      </c>
      <c r="C96" s="52" t="s">
        <v>5089</v>
      </c>
      <c r="D96" s="53">
        <v>29180</v>
      </c>
    </row>
    <row r="97" spans="1:4" x14ac:dyDescent="0.2">
      <c r="A97" s="51" t="s">
        <v>996</v>
      </c>
      <c r="B97" s="51" t="s">
        <v>70</v>
      </c>
      <c r="C97" s="52" t="s">
        <v>5092</v>
      </c>
      <c r="D97" s="53">
        <v>2880</v>
      </c>
    </row>
    <row r="98" spans="1:4" x14ac:dyDescent="0.2">
      <c r="A98" s="51" t="s">
        <v>996</v>
      </c>
      <c r="B98" s="51" t="s">
        <v>74</v>
      </c>
      <c r="C98" s="52" t="s">
        <v>5089</v>
      </c>
      <c r="D98" s="53">
        <v>31790</v>
      </c>
    </row>
    <row r="99" spans="1:4" x14ac:dyDescent="0.2">
      <c r="A99" s="51" t="s">
        <v>996</v>
      </c>
      <c r="B99" s="51" t="s">
        <v>74</v>
      </c>
      <c r="C99" s="52" t="s">
        <v>5092</v>
      </c>
      <c r="D99" s="53">
        <v>22130</v>
      </c>
    </row>
    <row r="100" spans="1:4" x14ac:dyDescent="0.2">
      <c r="A100" s="51" t="s">
        <v>996</v>
      </c>
      <c r="B100" s="51" t="s">
        <v>74</v>
      </c>
      <c r="C100" s="52" t="s">
        <v>5093</v>
      </c>
      <c r="D100" s="53">
        <v>39360</v>
      </c>
    </row>
    <row r="101" spans="1:4" x14ac:dyDescent="0.2">
      <c r="A101" s="51" t="s">
        <v>996</v>
      </c>
      <c r="B101" s="51" t="s">
        <v>74</v>
      </c>
      <c r="C101" s="52" t="s">
        <v>5094</v>
      </c>
      <c r="D101" s="53">
        <f>-93290-D102</f>
        <v>0</v>
      </c>
    </row>
    <row r="102" spans="1:4" x14ac:dyDescent="0.2">
      <c r="A102" s="54" t="s">
        <v>996</v>
      </c>
      <c r="B102" s="54" t="s">
        <v>74</v>
      </c>
      <c r="C102" s="52" t="s">
        <v>5095</v>
      </c>
      <c r="D102" s="55">
        <v>-93290</v>
      </c>
    </row>
    <row r="103" spans="1:4" x14ac:dyDescent="0.2">
      <c r="A103" s="51" t="s">
        <v>996</v>
      </c>
      <c r="B103" s="51" t="s">
        <v>75</v>
      </c>
      <c r="C103" s="52" t="s">
        <v>5087</v>
      </c>
      <c r="D103" s="53">
        <v>15750</v>
      </c>
    </row>
    <row r="104" spans="1:4" x14ac:dyDescent="0.2">
      <c r="A104" s="51" t="s">
        <v>996</v>
      </c>
      <c r="B104" s="51" t="s">
        <v>75</v>
      </c>
      <c r="C104" s="52" t="s">
        <v>5089</v>
      </c>
      <c r="D104" s="53">
        <v>7060</v>
      </c>
    </row>
    <row r="105" spans="1:4" x14ac:dyDescent="0.2">
      <c r="A105" s="51" t="s">
        <v>996</v>
      </c>
      <c r="B105" s="51" t="s">
        <v>75</v>
      </c>
      <c r="C105" s="52" t="s">
        <v>5090</v>
      </c>
      <c r="D105" s="53">
        <v>10</v>
      </c>
    </row>
    <row r="106" spans="1:4" x14ac:dyDescent="0.2">
      <c r="A106" s="51" t="s">
        <v>996</v>
      </c>
      <c r="B106" s="51" t="s">
        <v>75</v>
      </c>
      <c r="C106" s="52" t="s">
        <v>935</v>
      </c>
      <c r="D106" s="53">
        <v>9540</v>
      </c>
    </row>
    <row r="107" spans="1:4" x14ac:dyDescent="0.2">
      <c r="A107" s="51" t="s">
        <v>996</v>
      </c>
      <c r="B107" s="51" t="s">
        <v>75</v>
      </c>
      <c r="C107" s="52" t="s">
        <v>5092</v>
      </c>
      <c r="D107" s="53">
        <v>10550</v>
      </c>
    </row>
    <row r="108" spans="1:4" x14ac:dyDescent="0.2">
      <c r="A108" s="51" t="s">
        <v>996</v>
      </c>
      <c r="B108" s="51" t="s">
        <v>75</v>
      </c>
      <c r="C108" s="52" t="s">
        <v>5093</v>
      </c>
      <c r="D108" s="53">
        <v>216750</v>
      </c>
    </row>
    <row r="109" spans="1:4" x14ac:dyDescent="0.2">
      <c r="A109" s="51" t="s">
        <v>996</v>
      </c>
      <c r="B109" s="51" t="s">
        <v>75</v>
      </c>
      <c r="C109" s="52" t="s">
        <v>5094</v>
      </c>
      <c r="D109" s="53">
        <v>-33380</v>
      </c>
    </row>
    <row r="110" spans="1:4" x14ac:dyDescent="0.2">
      <c r="A110" s="51" t="s">
        <v>994</v>
      </c>
      <c r="B110" s="51" t="s">
        <v>82</v>
      </c>
      <c r="C110" s="52" t="s">
        <v>5087</v>
      </c>
      <c r="D110" s="53">
        <v>129770</v>
      </c>
    </row>
    <row r="111" spans="1:4" x14ac:dyDescent="0.2">
      <c r="A111" s="51" t="s">
        <v>994</v>
      </c>
      <c r="B111" s="51" t="s">
        <v>82</v>
      </c>
      <c r="C111" s="52" t="s">
        <v>5088</v>
      </c>
      <c r="D111" s="53">
        <v>1050</v>
      </c>
    </row>
    <row r="112" spans="1:4" x14ac:dyDescent="0.2">
      <c r="A112" s="51" t="s">
        <v>994</v>
      </c>
      <c r="B112" s="51" t="s">
        <v>82</v>
      </c>
      <c r="C112" s="52" t="s">
        <v>5090</v>
      </c>
      <c r="D112" s="53">
        <v>10360</v>
      </c>
    </row>
    <row r="113" spans="1:4" x14ac:dyDescent="0.2">
      <c r="A113" s="51" t="s">
        <v>994</v>
      </c>
      <c r="B113" s="51" t="s">
        <v>82</v>
      </c>
      <c r="C113" s="52" t="s">
        <v>935</v>
      </c>
      <c r="D113" s="53">
        <v>19690</v>
      </c>
    </row>
    <row r="114" spans="1:4" x14ac:dyDescent="0.2">
      <c r="A114" s="51" t="s">
        <v>994</v>
      </c>
      <c r="B114" s="51" t="s">
        <v>82</v>
      </c>
      <c r="C114" s="52" t="s">
        <v>5092</v>
      </c>
      <c r="D114" s="53">
        <v>638710</v>
      </c>
    </row>
    <row r="115" spans="1:4" x14ac:dyDescent="0.2">
      <c r="A115" s="51" t="s">
        <v>994</v>
      </c>
      <c r="B115" s="51" t="s">
        <v>83</v>
      </c>
      <c r="C115" s="52" t="s">
        <v>935</v>
      </c>
      <c r="D115" s="53">
        <v>4710</v>
      </c>
    </row>
    <row r="116" spans="1:4" x14ac:dyDescent="0.2">
      <c r="A116" s="51" t="s">
        <v>994</v>
      </c>
      <c r="B116" s="51" t="s">
        <v>83</v>
      </c>
      <c r="C116" s="52" t="s">
        <v>5093</v>
      </c>
      <c r="D116" s="53">
        <v>26510</v>
      </c>
    </row>
    <row r="117" spans="1:4" x14ac:dyDescent="0.2">
      <c r="A117" s="51" t="s">
        <v>994</v>
      </c>
      <c r="B117" s="51" t="s">
        <v>84</v>
      </c>
      <c r="C117" s="52" t="s">
        <v>5087</v>
      </c>
      <c r="D117" s="53">
        <v>181520</v>
      </c>
    </row>
    <row r="118" spans="1:4" x14ac:dyDescent="0.2">
      <c r="A118" s="51" t="s">
        <v>994</v>
      </c>
      <c r="B118" s="51" t="s">
        <v>84</v>
      </c>
      <c r="C118" s="52" t="s">
        <v>5088</v>
      </c>
      <c r="D118" s="53">
        <v>130</v>
      </c>
    </row>
    <row r="119" spans="1:4" x14ac:dyDescent="0.2">
      <c r="A119" s="51" t="s">
        <v>994</v>
      </c>
      <c r="B119" s="51" t="s">
        <v>84</v>
      </c>
      <c r="C119" s="52" t="s">
        <v>5090</v>
      </c>
      <c r="D119" s="53">
        <v>590</v>
      </c>
    </row>
    <row r="120" spans="1:4" x14ac:dyDescent="0.2">
      <c r="A120" s="51" t="s">
        <v>994</v>
      </c>
      <c r="B120" s="51" t="s">
        <v>84</v>
      </c>
      <c r="C120" s="52" t="s">
        <v>935</v>
      </c>
      <c r="D120" s="53">
        <v>28140</v>
      </c>
    </row>
    <row r="121" spans="1:4" x14ac:dyDescent="0.2">
      <c r="A121" s="51" t="s">
        <v>994</v>
      </c>
      <c r="B121" s="51" t="s">
        <v>84</v>
      </c>
      <c r="C121" s="52" t="s">
        <v>5092</v>
      </c>
      <c r="D121" s="53">
        <v>21910</v>
      </c>
    </row>
    <row r="122" spans="1:4" x14ac:dyDescent="0.2">
      <c r="A122" s="51" t="s">
        <v>994</v>
      </c>
      <c r="B122" s="51" t="s">
        <v>85</v>
      </c>
      <c r="C122" s="52" t="s">
        <v>935</v>
      </c>
      <c r="D122" s="53">
        <v>53920</v>
      </c>
    </row>
    <row r="123" spans="1:4" x14ac:dyDescent="0.2">
      <c r="A123" s="51" t="s">
        <v>994</v>
      </c>
      <c r="B123" s="51" t="s">
        <v>85</v>
      </c>
      <c r="C123" s="52" t="s">
        <v>5092</v>
      </c>
      <c r="D123" s="53">
        <v>5650</v>
      </c>
    </row>
    <row r="124" spans="1:4" x14ac:dyDescent="0.2">
      <c r="A124" s="51" t="s">
        <v>994</v>
      </c>
      <c r="B124" s="51" t="s">
        <v>86</v>
      </c>
      <c r="C124" s="52" t="s">
        <v>5094</v>
      </c>
      <c r="D124" s="53">
        <v>-239120</v>
      </c>
    </row>
    <row r="125" spans="1:4" x14ac:dyDescent="0.2">
      <c r="A125" s="51" t="s">
        <v>994</v>
      </c>
      <c r="B125" s="51" t="s">
        <v>87</v>
      </c>
      <c r="C125" s="52" t="s">
        <v>5087</v>
      </c>
      <c r="D125" s="53">
        <v>269640</v>
      </c>
    </row>
    <row r="126" spans="1:4" x14ac:dyDescent="0.2">
      <c r="A126" s="51" t="s">
        <v>994</v>
      </c>
      <c r="B126" s="51" t="s">
        <v>87</v>
      </c>
      <c r="C126" s="52" t="s">
        <v>5089</v>
      </c>
      <c r="D126" s="53">
        <v>206220</v>
      </c>
    </row>
    <row r="127" spans="1:4" x14ac:dyDescent="0.2">
      <c r="A127" s="51" t="s">
        <v>994</v>
      </c>
      <c r="B127" s="51" t="s">
        <v>87</v>
      </c>
      <c r="C127" s="52" t="s">
        <v>5090</v>
      </c>
      <c r="D127" s="53">
        <v>330</v>
      </c>
    </row>
    <row r="128" spans="1:4" x14ac:dyDescent="0.2">
      <c r="A128" s="51" t="s">
        <v>994</v>
      </c>
      <c r="B128" s="51" t="s">
        <v>87</v>
      </c>
      <c r="C128" s="52" t="s">
        <v>935</v>
      </c>
      <c r="D128" s="53">
        <v>1010</v>
      </c>
    </row>
    <row r="129" spans="1:4" x14ac:dyDescent="0.2">
      <c r="A129" s="51" t="s">
        <v>994</v>
      </c>
      <c r="B129" s="51" t="s">
        <v>87</v>
      </c>
      <c r="C129" s="52" t="s">
        <v>5092</v>
      </c>
      <c r="D129" s="53">
        <v>63730</v>
      </c>
    </row>
    <row r="130" spans="1:4" x14ac:dyDescent="0.2">
      <c r="A130" s="51" t="s">
        <v>994</v>
      </c>
      <c r="B130" s="51" t="s">
        <v>87</v>
      </c>
      <c r="C130" s="52" t="s">
        <v>5093</v>
      </c>
      <c r="D130" s="53">
        <v>112500</v>
      </c>
    </row>
    <row r="131" spans="1:4" x14ac:dyDescent="0.2">
      <c r="A131" s="51" t="s">
        <v>994</v>
      </c>
      <c r="B131" s="51" t="s">
        <v>88</v>
      </c>
      <c r="C131" s="52" t="s">
        <v>5087</v>
      </c>
      <c r="D131" s="53">
        <v>16210</v>
      </c>
    </row>
    <row r="132" spans="1:4" x14ac:dyDescent="0.2">
      <c r="A132" s="51" t="s">
        <v>994</v>
      </c>
      <c r="B132" s="51" t="s">
        <v>88</v>
      </c>
      <c r="C132" s="52" t="s">
        <v>935</v>
      </c>
      <c r="D132" s="53">
        <v>1580</v>
      </c>
    </row>
    <row r="133" spans="1:4" x14ac:dyDescent="0.2">
      <c r="A133" s="51" t="s">
        <v>994</v>
      </c>
      <c r="B133" s="51" t="s">
        <v>88</v>
      </c>
      <c r="C133" s="52" t="s">
        <v>5092</v>
      </c>
      <c r="D133" s="53">
        <v>2860</v>
      </c>
    </row>
    <row r="134" spans="1:4" x14ac:dyDescent="0.2">
      <c r="A134" s="51" t="s">
        <v>994</v>
      </c>
      <c r="B134" s="51" t="s">
        <v>89</v>
      </c>
      <c r="C134" s="52" t="s">
        <v>5089</v>
      </c>
      <c r="D134" s="53">
        <v>223000</v>
      </c>
    </row>
    <row r="135" spans="1:4" x14ac:dyDescent="0.2">
      <c r="A135" s="51" t="s">
        <v>994</v>
      </c>
      <c r="B135" s="51" t="s">
        <v>89</v>
      </c>
      <c r="C135" s="52" t="s">
        <v>5090</v>
      </c>
      <c r="D135" s="53">
        <v>1090</v>
      </c>
    </row>
    <row r="136" spans="1:4" x14ac:dyDescent="0.2">
      <c r="A136" s="51" t="s">
        <v>994</v>
      </c>
      <c r="B136" s="51" t="s">
        <v>89</v>
      </c>
      <c r="C136" s="52" t="s">
        <v>935</v>
      </c>
      <c r="D136" s="53">
        <v>-30390</v>
      </c>
    </row>
    <row r="137" spans="1:4" x14ac:dyDescent="0.2">
      <c r="A137" s="51" t="s">
        <v>994</v>
      </c>
      <c r="B137" s="51" t="s">
        <v>89</v>
      </c>
      <c r="C137" s="52" t="s">
        <v>5091</v>
      </c>
      <c r="D137" s="53">
        <v>-74939</v>
      </c>
    </row>
    <row r="138" spans="1:4" x14ac:dyDescent="0.2">
      <c r="A138" s="51" t="s">
        <v>994</v>
      </c>
      <c r="B138" s="51" t="s">
        <v>89</v>
      </c>
      <c r="C138" s="52" t="s">
        <v>5092</v>
      </c>
      <c r="D138" s="53">
        <v>8650</v>
      </c>
    </row>
    <row r="139" spans="1:4" x14ac:dyDescent="0.2">
      <c r="A139" s="51" t="s">
        <v>994</v>
      </c>
      <c r="B139" s="51" t="s">
        <v>89</v>
      </c>
      <c r="C139" s="52" t="s">
        <v>5093</v>
      </c>
      <c r="D139" s="53">
        <v>3490</v>
      </c>
    </row>
    <row r="140" spans="1:4" x14ac:dyDescent="0.2">
      <c r="A140" s="51" t="s">
        <v>994</v>
      </c>
      <c r="B140" s="51" t="s">
        <v>89</v>
      </c>
      <c r="C140" s="52" t="s">
        <v>5094</v>
      </c>
      <c r="D140" s="53">
        <v>-5410</v>
      </c>
    </row>
    <row r="141" spans="1:4" x14ac:dyDescent="0.2">
      <c r="A141" s="51" t="s">
        <v>994</v>
      </c>
      <c r="B141" s="51" t="s">
        <v>91</v>
      </c>
      <c r="C141" s="52" t="s">
        <v>5087</v>
      </c>
      <c r="D141" s="53">
        <v>83450</v>
      </c>
    </row>
    <row r="142" spans="1:4" x14ac:dyDescent="0.2">
      <c r="A142" s="51" t="s">
        <v>994</v>
      </c>
      <c r="B142" s="51" t="s">
        <v>91</v>
      </c>
      <c r="C142" s="52" t="s">
        <v>5090</v>
      </c>
      <c r="D142" s="53">
        <v>320</v>
      </c>
    </row>
    <row r="143" spans="1:4" x14ac:dyDescent="0.2">
      <c r="A143" s="51" t="s">
        <v>994</v>
      </c>
      <c r="B143" s="51" t="s">
        <v>91</v>
      </c>
      <c r="C143" s="52" t="s">
        <v>935</v>
      </c>
      <c r="D143" s="53">
        <v>36220</v>
      </c>
    </row>
    <row r="144" spans="1:4" x14ac:dyDescent="0.2">
      <c r="A144" s="51" t="s">
        <v>994</v>
      </c>
      <c r="B144" s="51" t="s">
        <v>91</v>
      </c>
      <c r="C144" s="52" t="s">
        <v>5091</v>
      </c>
      <c r="D144" s="53">
        <v>-12500</v>
      </c>
    </row>
    <row r="145" spans="1:4" x14ac:dyDescent="0.2">
      <c r="A145" s="51" t="s">
        <v>994</v>
      </c>
      <c r="B145" s="51" t="s">
        <v>91</v>
      </c>
      <c r="C145" s="52" t="s">
        <v>5092</v>
      </c>
      <c r="D145" s="53">
        <v>13060</v>
      </c>
    </row>
    <row r="146" spans="1:4" x14ac:dyDescent="0.2">
      <c r="A146" s="51" t="s">
        <v>994</v>
      </c>
      <c r="B146" s="51" t="s">
        <v>92</v>
      </c>
      <c r="C146" s="52" t="s">
        <v>935</v>
      </c>
      <c r="D146" s="53">
        <v>201240</v>
      </c>
    </row>
    <row r="147" spans="1:4" x14ac:dyDescent="0.2">
      <c r="A147" s="51" t="s">
        <v>994</v>
      </c>
      <c r="B147" s="51" t="s">
        <v>94</v>
      </c>
      <c r="C147" s="52" t="s">
        <v>5087</v>
      </c>
      <c r="D147" s="53">
        <v>128040</v>
      </c>
    </row>
    <row r="148" spans="1:4" x14ac:dyDescent="0.2">
      <c r="A148" s="51" t="s">
        <v>994</v>
      </c>
      <c r="B148" s="51" t="s">
        <v>94</v>
      </c>
      <c r="C148" s="52" t="s">
        <v>5090</v>
      </c>
      <c r="D148" s="53">
        <v>70</v>
      </c>
    </row>
    <row r="149" spans="1:4" x14ac:dyDescent="0.2">
      <c r="A149" s="51" t="s">
        <v>994</v>
      </c>
      <c r="B149" s="51" t="s">
        <v>94</v>
      </c>
      <c r="C149" s="52" t="s">
        <v>935</v>
      </c>
      <c r="D149" s="53">
        <v>51450</v>
      </c>
    </row>
    <row r="150" spans="1:4" x14ac:dyDescent="0.2">
      <c r="A150" s="51" t="s">
        <v>994</v>
      </c>
      <c r="B150" s="51" t="s">
        <v>94</v>
      </c>
      <c r="C150" s="52" t="s">
        <v>5092</v>
      </c>
      <c r="D150" s="53">
        <v>11820</v>
      </c>
    </row>
    <row r="151" spans="1:4" x14ac:dyDescent="0.2">
      <c r="A151" s="51" t="s">
        <v>994</v>
      </c>
      <c r="B151" s="51" t="s">
        <v>95</v>
      </c>
      <c r="C151" s="52" t="s">
        <v>5087</v>
      </c>
      <c r="D151" s="53">
        <v>60230</v>
      </c>
    </row>
    <row r="152" spans="1:4" x14ac:dyDescent="0.2">
      <c r="A152" s="51" t="s">
        <v>994</v>
      </c>
      <c r="B152" s="51" t="s">
        <v>95</v>
      </c>
      <c r="C152" s="52" t="s">
        <v>5092</v>
      </c>
      <c r="D152" s="53">
        <v>3470</v>
      </c>
    </row>
    <row r="153" spans="1:4" x14ac:dyDescent="0.2">
      <c r="A153" s="51" t="s">
        <v>994</v>
      </c>
      <c r="B153" s="51" t="s">
        <v>96</v>
      </c>
      <c r="C153" s="52" t="s">
        <v>5087</v>
      </c>
      <c r="D153" s="53">
        <v>270630</v>
      </c>
    </row>
    <row r="154" spans="1:4" x14ac:dyDescent="0.2">
      <c r="A154" s="51" t="s">
        <v>994</v>
      </c>
      <c r="B154" s="51" t="s">
        <v>96</v>
      </c>
      <c r="C154" s="52" t="s">
        <v>5092</v>
      </c>
      <c r="D154" s="53">
        <v>66880</v>
      </c>
    </row>
    <row r="155" spans="1:4" x14ac:dyDescent="0.2">
      <c r="A155" s="51" t="s">
        <v>994</v>
      </c>
      <c r="B155" s="51" t="s">
        <v>96</v>
      </c>
      <c r="C155" s="52" t="s">
        <v>5093</v>
      </c>
      <c r="D155" s="53">
        <v>88050</v>
      </c>
    </row>
    <row r="156" spans="1:4" x14ac:dyDescent="0.2">
      <c r="A156" s="51" t="s">
        <v>994</v>
      </c>
      <c r="B156" s="51" t="s">
        <v>97</v>
      </c>
      <c r="C156" s="52" t="s">
        <v>5092</v>
      </c>
      <c r="D156" s="53">
        <v>810</v>
      </c>
    </row>
    <row r="157" spans="1:4" x14ac:dyDescent="0.2">
      <c r="A157" s="51" t="s">
        <v>994</v>
      </c>
      <c r="B157" s="51" t="s">
        <v>97</v>
      </c>
      <c r="C157" s="52" t="s">
        <v>5093</v>
      </c>
      <c r="D157" s="53">
        <v>27360</v>
      </c>
    </row>
    <row r="158" spans="1:4" x14ac:dyDescent="0.2">
      <c r="A158" s="51" t="s">
        <v>994</v>
      </c>
      <c r="B158" s="51" t="s">
        <v>98</v>
      </c>
      <c r="C158" s="52" t="s">
        <v>5087</v>
      </c>
      <c r="D158" s="53">
        <v>346090</v>
      </c>
    </row>
    <row r="159" spans="1:4" x14ac:dyDescent="0.2">
      <c r="A159" s="51" t="s">
        <v>994</v>
      </c>
      <c r="B159" s="51" t="s">
        <v>98</v>
      </c>
      <c r="C159" s="52" t="s">
        <v>5090</v>
      </c>
      <c r="D159" s="53">
        <v>190</v>
      </c>
    </row>
    <row r="160" spans="1:4" x14ac:dyDescent="0.2">
      <c r="A160" s="51" t="s">
        <v>994</v>
      </c>
      <c r="B160" s="51" t="s">
        <v>98</v>
      </c>
      <c r="C160" s="52" t="s">
        <v>5092</v>
      </c>
      <c r="D160" s="53">
        <v>87670</v>
      </c>
    </row>
    <row r="161" spans="1:4" x14ac:dyDescent="0.2">
      <c r="A161" s="51" t="s">
        <v>994</v>
      </c>
      <c r="B161" s="51" t="s">
        <v>98</v>
      </c>
      <c r="C161" s="52" t="s">
        <v>5093</v>
      </c>
      <c r="D161" s="53">
        <v>63640</v>
      </c>
    </row>
    <row r="162" spans="1:4" x14ac:dyDescent="0.2">
      <c r="A162" s="51" t="s">
        <v>994</v>
      </c>
      <c r="B162" s="51" t="s">
        <v>100</v>
      </c>
      <c r="C162" s="52" t="s">
        <v>5087</v>
      </c>
      <c r="D162" s="53">
        <v>44970</v>
      </c>
    </row>
    <row r="163" spans="1:4" x14ac:dyDescent="0.2">
      <c r="A163" s="51" t="s">
        <v>994</v>
      </c>
      <c r="B163" s="51" t="s">
        <v>100</v>
      </c>
      <c r="C163" s="52" t="s">
        <v>5090</v>
      </c>
      <c r="D163" s="53">
        <v>8000</v>
      </c>
    </row>
    <row r="164" spans="1:4" x14ac:dyDescent="0.2">
      <c r="A164" s="51" t="s">
        <v>994</v>
      </c>
      <c r="B164" s="51" t="s">
        <v>100</v>
      </c>
      <c r="C164" s="52" t="s">
        <v>5092</v>
      </c>
      <c r="D164" s="53">
        <v>5770</v>
      </c>
    </row>
    <row r="165" spans="1:4" x14ac:dyDescent="0.2">
      <c r="A165" s="51" t="s">
        <v>994</v>
      </c>
      <c r="B165" s="51" t="s">
        <v>101</v>
      </c>
      <c r="C165" s="52" t="s">
        <v>5087</v>
      </c>
      <c r="D165" s="53">
        <v>590470</v>
      </c>
    </row>
    <row r="166" spans="1:4" x14ac:dyDescent="0.2">
      <c r="A166" s="51" t="s">
        <v>994</v>
      </c>
      <c r="B166" s="51" t="s">
        <v>101</v>
      </c>
      <c r="C166" s="52" t="s">
        <v>5090</v>
      </c>
      <c r="D166" s="53">
        <v>100</v>
      </c>
    </row>
    <row r="167" spans="1:4" x14ac:dyDescent="0.2">
      <c r="A167" s="51" t="s">
        <v>994</v>
      </c>
      <c r="B167" s="51" t="s">
        <v>101</v>
      </c>
      <c r="C167" s="52" t="s">
        <v>935</v>
      </c>
      <c r="D167" s="53">
        <v>1328</v>
      </c>
    </row>
    <row r="168" spans="1:4" x14ac:dyDescent="0.2">
      <c r="A168" s="51" t="s">
        <v>994</v>
      </c>
      <c r="B168" s="51" t="s">
        <v>101</v>
      </c>
      <c r="C168" s="52" t="s">
        <v>5092</v>
      </c>
      <c r="D168" s="53">
        <v>1004890</v>
      </c>
    </row>
    <row r="169" spans="1:4" x14ac:dyDescent="0.2">
      <c r="A169" s="51" t="s">
        <v>994</v>
      </c>
      <c r="B169" s="51" t="s">
        <v>101</v>
      </c>
      <c r="C169" s="52" t="s">
        <v>5093</v>
      </c>
      <c r="D169" s="53">
        <v>4900</v>
      </c>
    </row>
    <row r="170" spans="1:4" x14ac:dyDescent="0.2">
      <c r="A170" s="51" t="s">
        <v>994</v>
      </c>
      <c r="B170" s="51" t="s">
        <v>101</v>
      </c>
      <c r="C170" s="52" t="s">
        <v>5094</v>
      </c>
      <c r="D170" s="53">
        <f>-1561680-D171</f>
        <v>0</v>
      </c>
    </row>
    <row r="171" spans="1:4" x14ac:dyDescent="0.2">
      <c r="A171" s="54" t="s">
        <v>994</v>
      </c>
      <c r="B171" s="54" t="s">
        <v>101</v>
      </c>
      <c r="C171" s="52" t="s">
        <v>5095</v>
      </c>
      <c r="D171" s="55">
        <v>-1561680</v>
      </c>
    </row>
    <row r="172" spans="1:4" x14ac:dyDescent="0.2">
      <c r="A172" s="51" t="s">
        <v>994</v>
      </c>
      <c r="B172" s="51" t="s">
        <v>102</v>
      </c>
      <c r="C172" s="52" t="s">
        <v>5087</v>
      </c>
      <c r="D172" s="53">
        <v>40830</v>
      </c>
    </row>
    <row r="173" spans="1:4" x14ac:dyDescent="0.2">
      <c r="A173" s="51" t="s">
        <v>994</v>
      </c>
      <c r="B173" s="51" t="s">
        <v>102</v>
      </c>
      <c r="C173" s="52" t="s">
        <v>5090</v>
      </c>
      <c r="D173" s="53">
        <v>4190</v>
      </c>
    </row>
    <row r="174" spans="1:4" x14ac:dyDescent="0.2">
      <c r="A174" s="51" t="s">
        <v>994</v>
      </c>
      <c r="B174" s="51" t="s">
        <v>102</v>
      </c>
      <c r="C174" s="52" t="s">
        <v>935</v>
      </c>
      <c r="D174" s="53">
        <v>13850</v>
      </c>
    </row>
    <row r="175" spans="1:4" x14ac:dyDescent="0.2">
      <c r="A175" s="51" t="s">
        <v>994</v>
      </c>
      <c r="B175" s="51" t="s">
        <v>102</v>
      </c>
      <c r="C175" s="52" t="s">
        <v>5091</v>
      </c>
      <c r="D175" s="53">
        <v>-12500</v>
      </c>
    </row>
    <row r="176" spans="1:4" x14ac:dyDescent="0.2">
      <c r="A176" s="51" t="s">
        <v>994</v>
      </c>
      <c r="B176" s="51" t="s">
        <v>102</v>
      </c>
      <c r="C176" s="52" t="s">
        <v>5092</v>
      </c>
      <c r="D176" s="53">
        <v>5490</v>
      </c>
    </row>
    <row r="177" spans="1:4" x14ac:dyDescent="0.2">
      <c r="A177" s="51" t="s">
        <v>994</v>
      </c>
      <c r="B177" s="51" t="s">
        <v>102</v>
      </c>
      <c r="C177" s="52" t="s">
        <v>5094</v>
      </c>
      <c r="D177" s="53">
        <v>-77970</v>
      </c>
    </row>
    <row r="178" spans="1:4" x14ac:dyDescent="0.2">
      <c r="A178" s="51" t="s">
        <v>994</v>
      </c>
      <c r="B178" s="51" t="s">
        <v>103</v>
      </c>
      <c r="C178" s="52" t="s">
        <v>5087</v>
      </c>
      <c r="D178" s="53">
        <v>159350</v>
      </c>
    </row>
    <row r="179" spans="1:4" x14ac:dyDescent="0.2">
      <c r="A179" s="51" t="s">
        <v>994</v>
      </c>
      <c r="B179" s="51" t="s">
        <v>103</v>
      </c>
      <c r="C179" s="52" t="s">
        <v>935</v>
      </c>
      <c r="D179" s="53">
        <v>13590</v>
      </c>
    </row>
    <row r="180" spans="1:4" x14ac:dyDescent="0.2">
      <c r="A180" s="51" t="s">
        <v>994</v>
      </c>
      <c r="B180" s="51" t="s">
        <v>103</v>
      </c>
      <c r="C180" s="52" t="s">
        <v>5092</v>
      </c>
      <c r="D180" s="53">
        <v>9610</v>
      </c>
    </row>
    <row r="181" spans="1:4" x14ac:dyDescent="0.2">
      <c r="A181" s="51" t="s">
        <v>994</v>
      </c>
      <c r="B181" s="51" t="s">
        <v>103</v>
      </c>
      <c r="C181" s="52" t="s">
        <v>5094</v>
      </c>
      <c r="D181" s="53">
        <f>-182270-D182</f>
        <v>0</v>
      </c>
    </row>
    <row r="182" spans="1:4" x14ac:dyDescent="0.2">
      <c r="A182" s="54" t="s">
        <v>994</v>
      </c>
      <c r="B182" s="54" t="s">
        <v>103</v>
      </c>
      <c r="C182" s="52" t="s">
        <v>5095</v>
      </c>
      <c r="D182" s="55">
        <v>-182270</v>
      </c>
    </row>
    <row r="183" spans="1:4" x14ac:dyDescent="0.2">
      <c r="A183" s="51" t="s">
        <v>994</v>
      </c>
      <c r="B183" s="51" t="s">
        <v>104</v>
      </c>
      <c r="C183" s="52" t="s">
        <v>5094</v>
      </c>
      <c r="D183" s="53">
        <v>-61500</v>
      </c>
    </row>
    <row r="184" spans="1:4" x14ac:dyDescent="0.2">
      <c r="A184" s="51" t="s">
        <v>994</v>
      </c>
      <c r="B184" s="51" t="s">
        <v>106</v>
      </c>
      <c r="C184" s="52" t="s">
        <v>5089</v>
      </c>
      <c r="D184" s="53">
        <v>9930</v>
      </c>
    </row>
    <row r="185" spans="1:4" x14ac:dyDescent="0.2">
      <c r="A185" s="51" t="s">
        <v>994</v>
      </c>
      <c r="B185" s="51" t="s">
        <v>108</v>
      </c>
      <c r="C185" s="52" t="s">
        <v>5087</v>
      </c>
      <c r="D185" s="53">
        <v>561830</v>
      </c>
    </row>
    <row r="186" spans="1:4" x14ac:dyDescent="0.2">
      <c r="A186" s="51" t="s">
        <v>994</v>
      </c>
      <c r="B186" s="51" t="s">
        <v>108</v>
      </c>
      <c r="C186" s="52" t="s">
        <v>5090</v>
      </c>
      <c r="D186" s="53">
        <v>32480</v>
      </c>
    </row>
    <row r="187" spans="1:4" x14ac:dyDescent="0.2">
      <c r="A187" s="51" t="s">
        <v>994</v>
      </c>
      <c r="B187" s="51" t="s">
        <v>108</v>
      </c>
      <c r="C187" s="52" t="s">
        <v>935</v>
      </c>
      <c r="D187" s="53">
        <v>39580</v>
      </c>
    </row>
    <row r="188" spans="1:4" x14ac:dyDescent="0.2">
      <c r="A188" s="51" t="s">
        <v>994</v>
      </c>
      <c r="B188" s="51" t="s">
        <v>108</v>
      </c>
      <c r="C188" s="52" t="s">
        <v>5092</v>
      </c>
      <c r="D188" s="53">
        <v>197810</v>
      </c>
    </row>
    <row r="189" spans="1:4" x14ac:dyDescent="0.2">
      <c r="A189" s="51" t="s">
        <v>994</v>
      </c>
      <c r="B189" s="51" t="s">
        <v>108</v>
      </c>
      <c r="C189" s="52" t="s">
        <v>5094</v>
      </c>
      <c r="D189" s="53">
        <f>-832270-D190</f>
        <v>-10000</v>
      </c>
    </row>
    <row r="190" spans="1:4" x14ac:dyDescent="0.2">
      <c r="A190" s="54" t="s">
        <v>994</v>
      </c>
      <c r="B190" s="54" t="s">
        <v>108</v>
      </c>
      <c r="C190" s="52" t="s">
        <v>5095</v>
      </c>
      <c r="D190" s="55">
        <v>-822270</v>
      </c>
    </row>
    <row r="191" spans="1:4" x14ac:dyDescent="0.2">
      <c r="A191" s="51" t="s">
        <v>994</v>
      </c>
      <c r="B191" s="51" t="s">
        <v>109</v>
      </c>
      <c r="C191" s="52" t="s">
        <v>5087</v>
      </c>
      <c r="D191" s="53">
        <v>143530</v>
      </c>
    </row>
    <row r="192" spans="1:4" x14ac:dyDescent="0.2">
      <c r="A192" s="51" t="s">
        <v>994</v>
      </c>
      <c r="B192" s="51" t="s">
        <v>109</v>
      </c>
      <c r="C192" s="52" t="s">
        <v>5088</v>
      </c>
      <c r="D192" s="53">
        <v>-80</v>
      </c>
    </row>
    <row r="193" spans="1:4" x14ac:dyDescent="0.2">
      <c r="A193" s="51" t="s">
        <v>994</v>
      </c>
      <c r="B193" s="51" t="s">
        <v>109</v>
      </c>
      <c r="C193" s="52" t="s">
        <v>5090</v>
      </c>
      <c r="D193" s="53">
        <v>530</v>
      </c>
    </row>
    <row r="194" spans="1:4" x14ac:dyDescent="0.2">
      <c r="A194" s="51" t="s">
        <v>994</v>
      </c>
      <c r="B194" s="51" t="s">
        <v>109</v>
      </c>
      <c r="C194" s="52" t="s">
        <v>935</v>
      </c>
      <c r="D194" s="53">
        <v>26265</v>
      </c>
    </row>
    <row r="195" spans="1:4" x14ac:dyDescent="0.2">
      <c r="A195" s="51" t="s">
        <v>994</v>
      </c>
      <c r="B195" s="51" t="s">
        <v>109</v>
      </c>
      <c r="C195" s="52" t="s">
        <v>5091</v>
      </c>
      <c r="D195" s="53">
        <v>-22877</v>
      </c>
    </row>
    <row r="196" spans="1:4" x14ac:dyDescent="0.2">
      <c r="A196" s="51" t="s">
        <v>994</v>
      </c>
      <c r="B196" s="51" t="s">
        <v>109</v>
      </c>
      <c r="C196" s="52" t="s">
        <v>5092</v>
      </c>
      <c r="D196" s="53">
        <v>39790</v>
      </c>
    </row>
    <row r="197" spans="1:4" x14ac:dyDescent="0.2">
      <c r="A197" s="51" t="s">
        <v>994</v>
      </c>
      <c r="B197" s="51" t="s">
        <v>110</v>
      </c>
      <c r="C197" s="52" t="s">
        <v>5087</v>
      </c>
      <c r="D197" s="53">
        <v>67755</v>
      </c>
    </row>
    <row r="198" spans="1:4" x14ac:dyDescent="0.2">
      <c r="A198" s="51" t="s">
        <v>994</v>
      </c>
      <c r="B198" s="51" t="s">
        <v>110</v>
      </c>
      <c r="C198" s="52" t="s">
        <v>5088</v>
      </c>
      <c r="D198" s="53">
        <v>-50</v>
      </c>
    </row>
    <row r="199" spans="1:4" x14ac:dyDescent="0.2">
      <c r="A199" s="51" t="s">
        <v>994</v>
      </c>
      <c r="B199" s="51" t="s">
        <v>110</v>
      </c>
      <c r="C199" s="52" t="s">
        <v>5089</v>
      </c>
      <c r="D199" s="53">
        <v>-10</v>
      </c>
    </row>
    <row r="200" spans="1:4" x14ac:dyDescent="0.2">
      <c r="A200" s="51" t="s">
        <v>994</v>
      </c>
      <c r="B200" s="51" t="s">
        <v>110</v>
      </c>
      <c r="C200" s="52" t="s">
        <v>935</v>
      </c>
      <c r="D200" s="53">
        <v>13530</v>
      </c>
    </row>
    <row r="201" spans="1:4" x14ac:dyDescent="0.2">
      <c r="A201" s="51" t="s">
        <v>994</v>
      </c>
      <c r="B201" s="51" t="s">
        <v>110</v>
      </c>
      <c r="C201" s="52" t="s">
        <v>5092</v>
      </c>
      <c r="D201" s="53">
        <v>6350</v>
      </c>
    </row>
    <row r="202" spans="1:4" x14ac:dyDescent="0.2">
      <c r="A202" s="51" t="s">
        <v>994</v>
      </c>
      <c r="B202" s="51" t="s">
        <v>110</v>
      </c>
      <c r="C202" s="52" t="s">
        <v>5094</v>
      </c>
      <c r="D202" s="53">
        <v>-32060</v>
      </c>
    </row>
    <row r="203" spans="1:4" x14ac:dyDescent="0.2">
      <c r="A203" s="51" t="s">
        <v>994</v>
      </c>
      <c r="B203" s="51" t="s">
        <v>111</v>
      </c>
      <c r="C203" s="52" t="s">
        <v>5087</v>
      </c>
      <c r="D203" s="53">
        <v>56525</v>
      </c>
    </row>
    <row r="204" spans="1:4" x14ac:dyDescent="0.2">
      <c r="A204" s="51" t="s">
        <v>994</v>
      </c>
      <c r="B204" s="51" t="s">
        <v>111</v>
      </c>
      <c r="C204" s="52" t="s">
        <v>5088</v>
      </c>
      <c r="D204" s="53">
        <v>-40</v>
      </c>
    </row>
    <row r="205" spans="1:4" x14ac:dyDescent="0.2">
      <c r="A205" s="51" t="s">
        <v>994</v>
      </c>
      <c r="B205" s="51" t="s">
        <v>111</v>
      </c>
      <c r="C205" s="52" t="s">
        <v>5089</v>
      </c>
      <c r="D205" s="53">
        <v>19240</v>
      </c>
    </row>
    <row r="206" spans="1:4" x14ac:dyDescent="0.2">
      <c r="A206" s="51" t="s">
        <v>994</v>
      </c>
      <c r="B206" s="51" t="s">
        <v>111</v>
      </c>
      <c r="C206" s="52" t="s">
        <v>935</v>
      </c>
      <c r="D206" s="53">
        <v>18980</v>
      </c>
    </row>
    <row r="207" spans="1:4" x14ac:dyDescent="0.2">
      <c r="A207" s="51" t="s">
        <v>994</v>
      </c>
      <c r="B207" s="51" t="s">
        <v>111</v>
      </c>
      <c r="C207" s="52" t="s">
        <v>5092</v>
      </c>
      <c r="D207" s="53">
        <v>18440</v>
      </c>
    </row>
    <row r="208" spans="1:4" x14ac:dyDescent="0.2">
      <c r="A208" s="51" t="s">
        <v>994</v>
      </c>
      <c r="B208" s="51" t="s">
        <v>111</v>
      </c>
      <c r="C208" s="52" t="s">
        <v>5093</v>
      </c>
      <c r="D208" s="53">
        <v>4350</v>
      </c>
    </row>
    <row r="209" spans="1:4" x14ac:dyDescent="0.2">
      <c r="A209" s="51" t="s">
        <v>994</v>
      </c>
      <c r="B209" s="51" t="s">
        <v>111</v>
      </c>
      <c r="C209" s="52" t="s">
        <v>5094</v>
      </c>
      <c r="D209" s="53">
        <v>-42080</v>
      </c>
    </row>
    <row r="210" spans="1:4" x14ac:dyDescent="0.2">
      <c r="A210" s="51" t="s">
        <v>994</v>
      </c>
      <c r="B210" s="51" t="s">
        <v>112</v>
      </c>
      <c r="C210" s="52" t="s">
        <v>5087</v>
      </c>
      <c r="D210" s="53">
        <v>36060</v>
      </c>
    </row>
    <row r="211" spans="1:4" x14ac:dyDescent="0.2">
      <c r="A211" s="51" t="s">
        <v>994</v>
      </c>
      <c r="B211" s="51" t="s">
        <v>112</v>
      </c>
      <c r="C211" s="52" t="s">
        <v>5090</v>
      </c>
      <c r="D211" s="53">
        <v>1440</v>
      </c>
    </row>
    <row r="212" spans="1:4" x14ac:dyDescent="0.2">
      <c r="A212" s="51" t="s">
        <v>994</v>
      </c>
      <c r="B212" s="51" t="s">
        <v>112</v>
      </c>
      <c r="C212" s="52" t="s">
        <v>935</v>
      </c>
      <c r="D212" s="53">
        <v>5290</v>
      </c>
    </row>
    <row r="213" spans="1:4" x14ac:dyDescent="0.2">
      <c r="A213" s="51" t="s">
        <v>994</v>
      </c>
      <c r="B213" s="51" t="s">
        <v>112</v>
      </c>
      <c r="C213" s="52" t="s">
        <v>5092</v>
      </c>
      <c r="D213" s="53">
        <v>2930</v>
      </c>
    </row>
    <row r="214" spans="1:4" x14ac:dyDescent="0.2">
      <c r="A214" s="51" t="s">
        <v>994</v>
      </c>
      <c r="B214" s="51" t="s">
        <v>112</v>
      </c>
      <c r="C214" s="52" t="s">
        <v>5094</v>
      </c>
      <c r="D214" s="53">
        <v>-9490</v>
      </c>
    </row>
    <row r="215" spans="1:4" x14ac:dyDescent="0.2">
      <c r="A215" s="51" t="s">
        <v>999</v>
      </c>
      <c r="B215" s="51" t="s">
        <v>116</v>
      </c>
      <c r="C215" s="52" t="s">
        <v>5087</v>
      </c>
      <c r="D215" s="53">
        <v>175970</v>
      </c>
    </row>
    <row r="216" spans="1:4" x14ac:dyDescent="0.2">
      <c r="A216" s="51" t="s">
        <v>999</v>
      </c>
      <c r="B216" s="51" t="s">
        <v>116</v>
      </c>
      <c r="C216" s="52" t="s">
        <v>5089</v>
      </c>
      <c r="D216" s="53">
        <v>7000</v>
      </c>
    </row>
    <row r="217" spans="1:4" x14ac:dyDescent="0.2">
      <c r="A217" s="51" t="s">
        <v>999</v>
      </c>
      <c r="B217" s="51" t="s">
        <v>116</v>
      </c>
      <c r="C217" s="52" t="s">
        <v>5090</v>
      </c>
      <c r="D217" s="53">
        <v>2690</v>
      </c>
    </row>
    <row r="218" spans="1:4" x14ac:dyDescent="0.2">
      <c r="A218" s="51" t="s">
        <v>999</v>
      </c>
      <c r="B218" s="51" t="s">
        <v>116</v>
      </c>
      <c r="C218" s="52" t="s">
        <v>935</v>
      </c>
      <c r="D218" s="53">
        <v>4220</v>
      </c>
    </row>
    <row r="219" spans="1:4" x14ac:dyDescent="0.2">
      <c r="A219" s="51" t="s">
        <v>999</v>
      </c>
      <c r="B219" s="51" t="s">
        <v>116</v>
      </c>
      <c r="C219" s="52" t="s">
        <v>5092</v>
      </c>
      <c r="D219" s="53">
        <v>182010</v>
      </c>
    </row>
    <row r="220" spans="1:4" x14ac:dyDescent="0.2">
      <c r="A220" s="51" t="s">
        <v>999</v>
      </c>
      <c r="B220" s="51" t="s">
        <v>116</v>
      </c>
      <c r="C220" s="52" t="s">
        <v>5094</v>
      </c>
      <c r="D220" s="53">
        <v>-301960</v>
      </c>
    </row>
    <row r="221" spans="1:4" x14ac:dyDescent="0.2">
      <c r="A221" s="51" t="s">
        <v>999</v>
      </c>
      <c r="B221" s="51" t="s">
        <v>117</v>
      </c>
      <c r="C221" s="52" t="s">
        <v>5087</v>
      </c>
      <c r="D221" s="53">
        <v>24110</v>
      </c>
    </row>
    <row r="222" spans="1:4" x14ac:dyDescent="0.2">
      <c r="A222" s="51" t="s">
        <v>999</v>
      </c>
      <c r="B222" s="51" t="s">
        <v>117</v>
      </c>
      <c r="C222" s="52" t="s">
        <v>935</v>
      </c>
      <c r="D222" s="53">
        <v>2170</v>
      </c>
    </row>
    <row r="223" spans="1:4" x14ac:dyDescent="0.2">
      <c r="A223" s="51" t="s">
        <v>999</v>
      </c>
      <c r="B223" s="51" t="s">
        <v>117</v>
      </c>
      <c r="C223" s="52" t="s">
        <v>5092</v>
      </c>
      <c r="D223" s="53">
        <v>52470</v>
      </c>
    </row>
    <row r="224" spans="1:4" x14ac:dyDescent="0.2">
      <c r="A224" s="51" t="s">
        <v>999</v>
      </c>
      <c r="B224" s="51" t="s">
        <v>117</v>
      </c>
      <c r="C224" s="52" t="s">
        <v>5094</v>
      </c>
      <c r="D224" s="53">
        <v>-240200</v>
      </c>
    </row>
    <row r="225" spans="1:4" x14ac:dyDescent="0.2">
      <c r="A225" s="51" t="s">
        <v>999</v>
      </c>
      <c r="B225" s="51" t="s">
        <v>118</v>
      </c>
      <c r="C225" s="52" t="s">
        <v>5087</v>
      </c>
      <c r="D225" s="53">
        <v>146700</v>
      </c>
    </row>
    <row r="226" spans="1:4" x14ac:dyDescent="0.2">
      <c r="A226" s="51" t="s">
        <v>999</v>
      </c>
      <c r="B226" s="51" t="s">
        <v>118</v>
      </c>
      <c r="C226" s="52" t="s">
        <v>5090</v>
      </c>
      <c r="D226" s="53">
        <v>1070</v>
      </c>
    </row>
    <row r="227" spans="1:4" x14ac:dyDescent="0.2">
      <c r="A227" s="51" t="s">
        <v>999</v>
      </c>
      <c r="B227" s="51" t="s">
        <v>118</v>
      </c>
      <c r="C227" s="52" t="s">
        <v>935</v>
      </c>
      <c r="D227" s="53">
        <v>12770</v>
      </c>
    </row>
    <row r="228" spans="1:4" x14ac:dyDescent="0.2">
      <c r="A228" s="51" t="s">
        <v>999</v>
      </c>
      <c r="B228" s="51" t="s">
        <v>118</v>
      </c>
      <c r="C228" s="52" t="s">
        <v>5092</v>
      </c>
      <c r="D228" s="53">
        <v>101740</v>
      </c>
    </row>
    <row r="229" spans="1:4" x14ac:dyDescent="0.2">
      <c r="A229" s="51" t="s">
        <v>999</v>
      </c>
      <c r="B229" s="51" t="s">
        <v>118</v>
      </c>
      <c r="C229" s="52" t="s">
        <v>5094</v>
      </c>
      <c r="D229" s="53">
        <v>-234420</v>
      </c>
    </row>
    <row r="230" spans="1:4" x14ac:dyDescent="0.2">
      <c r="A230" s="51" t="s">
        <v>999</v>
      </c>
      <c r="B230" s="51" t="s">
        <v>119</v>
      </c>
      <c r="C230" s="52" t="s">
        <v>5087</v>
      </c>
      <c r="D230" s="53">
        <v>189410</v>
      </c>
    </row>
    <row r="231" spans="1:4" x14ac:dyDescent="0.2">
      <c r="A231" s="51" t="s">
        <v>999</v>
      </c>
      <c r="B231" s="51" t="s">
        <v>119</v>
      </c>
      <c r="C231" s="52" t="s">
        <v>5090</v>
      </c>
      <c r="D231" s="53">
        <v>2350</v>
      </c>
    </row>
    <row r="232" spans="1:4" x14ac:dyDescent="0.2">
      <c r="A232" s="51" t="s">
        <v>999</v>
      </c>
      <c r="B232" s="51" t="s">
        <v>119</v>
      </c>
      <c r="C232" s="52" t="s">
        <v>935</v>
      </c>
      <c r="D232" s="53">
        <v>12060</v>
      </c>
    </row>
    <row r="233" spans="1:4" x14ac:dyDescent="0.2">
      <c r="A233" s="51" t="s">
        <v>999</v>
      </c>
      <c r="B233" s="51" t="s">
        <v>119</v>
      </c>
      <c r="C233" s="52" t="s">
        <v>5092</v>
      </c>
      <c r="D233" s="53">
        <v>39490</v>
      </c>
    </row>
    <row r="234" spans="1:4" x14ac:dyDescent="0.2">
      <c r="A234" s="51" t="s">
        <v>999</v>
      </c>
      <c r="B234" s="51" t="s">
        <v>119</v>
      </c>
      <c r="C234" s="52" t="s">
        <v>5094</v>
      </c>
      <c r="D234" s="53">
        <v>-252500</v>
      </c>
    </row>
    <row r="235" spans="1:4" x14ac:dyDescent="0.2">
      <c r="A235" s="51" t="s">
        <v>999</v>
      </c>
      <c r="B235" s="51" t="s">
        <v>120</v>
      </c>
      <c r="C235" s="52" t="s">
        <v>5087</v>
      </c>
      <c r="D235" s="53">
        <v>88500</v>
      </c>
    </row>
    <row r="236" spans="1:4" x14ac:dyDescent="0.2">
      <c r="A236" s="51" t="s">
        <v>999</v>
      </c>
      <c r="B236" s="51" t="s">
        <v>120</v>
      </c>
      <c r="C236" s="52" t="s">
        <v>5089</v>
      </c>
      <c r="D236" s="53">
        <v>7250</v>
      </c>
    </row>
    <row r="237" spans="1:4" x14ac:dyDescent="0.2">
      <c r="A237" s="51" t="s">
        <v>999</v>
      </c>
      <c r="B237" s="51" t="s">
        <v>120</v>
      </c>
      <c r="C237" s="52" t="s">
        <v>5090</v>
      </c>
      <c r="D237" s="53">
        <v>2000</v>
      </c>
    </row>
    <row r="238" spans="1:4" x14ac:dyDescent="0.2">
      <c r="A238" s="51" t="s">
        <v>999</v>
      </c>
      <c r="B238" s="51" t="s">
        <v>120</v>
      </c>
      <c r="C238" s="52" t="s">
        <v>935</v>
      </c>
      <c r="D238" s="53">
        <v>61110</v>
      </c>
    </row>
    <row r="239" spans="1:4" x14ac:dyDescent="0.2">
      <c r="A239" s="51" t="s">
        <v>999</v>
      </c>
      <c r="B239" s="51" t="s">
        <v>120</v>
      </c>
      <c r="C239" s="52" t="s">
        <v>5091</v>
      </c>
      <c r="D239" s="53">
        <v>40890</v>
      </c>
    </row>
    <row r="240" spans="1:4" x14ac:dyDescent="0.2">
      <c r="A240" s="51" t="s">
        <v>999</v>
      </c>
      <c r="B240" s="51" t="s">
        <v>120</v>
      </c>
      <c r="C240" s="52" t="s">
        <v>5092</v>
      </c>
      <c r="D240" s="53">
        <v>112900</v>
      </c>
    </row>
    <row r="241" spans="1:4" x14ac:dyDescent="0.2">
      <c r="A241" s="51" t="s">
        <v>999</v>
      </c>
      <c r="B241" s="51" t="s">
        <v>120</v>
      </c>
      <c r="C241" s="52" t="s">
        <v>5094</v>
      </c>
      <c r="D241" s="53">
        <f>-312490-D242</f>
        <v>-33500</v>
      </c>
    </row>
    <row r="242" spans="1:4" x14ac:dyDescent="0.2">
      <c r="A242" s="54" t="s">
        <v>999</v>
      </c>
      <c r="B242" s="54" t="s">
        <v>120</v>
      </c>
      <c r="C242" s="52" t="s">
        <v>5095</v>
      </c>
      <c r="D242" s="55">
        <v>-278990</v>
      </c>
    </row>
    <row r="243" spans="1:4" x14ac:dyDescent="0.2">
      <c r="A243" s="51" t="s">
        <v>999</v>
      </c>
      <c r="B243" s="51" t="s">
        <v>121</v>
      </c>
      <c r="C243" s="52" t="s">
        <v>5087</v>
      </c>
      <c r="D243" s="53">
        <v>1488570</v>
      </c>
    </row>
    <row r="244" spans="1:4" x14ac:dyDescent="0.2">
      <c r="A244" s="51" t="s">
        <v>999</v>
      </c>
      <c r="B244" s="51" t="s">
        <v>121</v>
      </c>
      <c r="C244" s="52" t="s">
        <v>5090</v>
      </c>
      <c r="D244" s="53">
        <v>6620</v>
      </c>
    </row>
    <row r="245" spans="1:4" x14ac:dyDescent="0.2">
      <c r="A245" s="51" t="s">
        <v>999</v>
      </c>
      <c r="B245" s="51" t="s">
        <v>121</v>
      </c>
      <c r="C245" s="52" t="s">
        <v>935</v>
      </c>
      <c r="D245" s="53">
        <v>552520</v>
      </c>
    </row>
    <row r="246" spans="1:4" x14ac:dyDescent="0.2">
      <c r="A246" s="51" t="s">
        <v>999</v>
      </c>
      <c r="B246" s="51" t="s">
        <v>121</v>
      </c>
      <c r="C246" s="52" t="s">
        <v>938</v>
      </c>
      <c r="D246" s="53">
        <v>71664470</v>
      </c>
    </row>
    <row r="247" spans="1:4" x14ac:dyDescent="0.2">
      <c r="A247" s="51" t="s">
        <v>999</v>
      </c>
      <c r="B247" s="51" t="s">
        <v>121</v>
      </c>
      <c r="C247" s="52" t="s">
        <v>5092</v>
      </c>
      <c r="D247" s="53">
        <v>1111760</v>
      </c>
    </row>
    <row r="248" spans="1:4" x14ac:dyDescent="0.2">
      <c r="A248" s="51" t="s">
        <v>999</v>
      </c>
      <c r="B248" s="51" t="s">
        <v>121</v>
      </c>
      <c r="C248" s="52" t="s">
        <v>5094</v>
      </c>
      <c r="D248" s="53">
        <f>-72595740-D249</f>
        <v>-72203590</v>
      </c>
    </row>
    <row r="249" spans="1:4" x14ac:dyDescent="0.2">
      <c r="A249" s="54" t="s">
        <v>999</v>
      </c>
      <c r="B249" s="54" t="s">
        <v>121</v>
      </c>
      <c r="C249" s="52" t="s">
        <v>5095</v>
      </c>
      <c r="D249" s="55">
        <v>-392150</v>
      </c>
    </row>
    <row r="250" spans="1:4" x14ac:dyDescent="0.2">
      <c r="A250" s="51" t="s">
        <v>999</v>
      </c>
      <c r="B250" s="51" t="s">
        <v>122</v>
      </c>
      <c r="C250" s="52" t="s">
        <v>5087</v>
      </c>
      <c r="D250" s="53">
        <v>222010</v>
      </c>
    </row>
    <row r="251" spans="1:4" x14ac:dyDescent="0.2">
      <c r="A251" s="51" t="s">
        <v>999</v>
      </c>
      <c r="B251" s="51" t="s">
        <v>122</v>
      </c>
      <c r="C251" s="52" t="s">
        <v>935</v>
      </c>
      <c r="D251" s="53">
        <v>10020</v>
      </c>
    </row>
    <row r="252" spans="1:4" x14ac:dyDescent="0.2">
      <c r="A252" s="51" t="s">
        <v>999</v>
      </c>
      <c r="B252" s="51" t="s">
        <v>122</v>
      </c>
      <c r="C252" s="52" t="s">
        <v>5092</v>
      </c>
      <c r="D252" s="53">
        <v>159910</v>
      </c>
    </row>
    <row r="253" spans="1:4" x14ac:dyDescent="0.2">
      <c r="A253" s="51" t="s">
        <v>999</v>
      </c>
      <c r="B253" s="51" t="s">
        <v>122</v>
      </c>
      <c r="C253" s="52" t="s">
        <v>5094</v>
      </c>
      <c r="D253" s="53">
        <f>-391550-D254</f>
        <v>-24120</v>
      </c>
    </row>
    <row r="254" spans="1:4" x14ac:dyDescent="0.2">
      <c r="A254" s="54" t="s">
        <v>999</v>
      </c>
      <c r="B254" s="54" t="s">
        <v>122</v>
      </c>
      <c r="C254" s="52" t="s">
        <v>5095</v>
      </c>
      <c r="D254" s="55">
        <v>-367430</v>
      </c>
    </row>
    <row r="255" spans="1:4" x14ac:dyDescent="0.2">
      <c r="A255" s="51" t="s">
        <v>999</v>
      </c>
      <c r="B255" s="51" t="s">
        <v>123</v>
      </c>
      <c r="C255" s="52" t="s">
        <v>5087</v>
      </c>
      <c r="D255" s="53">
        <v>582380</v>
      </c>
    </row>
    <row r="256" spans="1:4" x14ac:dyDescent="0.2">
      <c r="A256" s="51" t="s">
        <v>999</v>
      </c>
      <c r="B256" s="51" t="s">
        <v>123</v>
      </c>
      <c r="C256" s="52" t="s">
        <v>5090</v>
      </c>
      <c r="D256" s="53">
        <v>4600</v>
      </c>
    </row>
    <row r="257" spans="1:4" x14ac:dyDescent="0.2">
      <c r="A257" s="51" t="s">
        <v>999</v>
      </c>
      <c r="B257" s="51" t="s">
        <v>123</v>
      </c>
      <c r="C257" s="52" t="s">
        <v>935</v>
      </c>
      <c r="D257" s="53">
        <v>431220</v>
      </c>
    </row>
    <row r="258" spans="1:4" x14ac:dyDescent="0.2">
      <c r="A258" s="51" t="s">
        <v>999</v>
      </c>
      <c r="B258" s="51" t="s">
        <v>123</v>
      </c>
      <c r="C258" s="52" t="s">
        <v>5092</v>
      </c>
      <c r="D258" s="53">
        <v>843070</v>
      </c>
    </row>
    <row r="259" spans="1:4" x14ac:dyDescent="0.2">
      <c r="A259" s="51" t="s">
        <v>999</v>
      </c>
      <c r="B259" s="51" t="s">
        <v>123</v>
      </c>
      <c r="C259" s="52" t="s">
        <v>5094</v>
      </c>
      <c r="D259" s="53">
        <v>-1000000</v>
      </c>
    </row>
    <row r="260" spans="1:4" x14ac:dyDescent="0.2">
      <c r="A260" s="51" t="s">
        <v>999</v>
      </c>
      <c r="B260" s="51" t="s">
        <v>124</v>
      </c>
      <c r="C260" s="52" t="s">
        <v>5092</v>
      </c>
      <c r="D260" s="53">
        <v>14220</v>
      </c>
    </row>
    <row r="261" spans="1:4" x14ac:dyDescent="0.2">
      <c r="A261" s="51" t="s">
        <v>999</v>
      </c>
      <c r="B261" s="51" t="s">
        <v>125</v>
      </c>
      <c r="C261" s="52" t="s">
        <v>5087</v>
      </c>
      <c r="D261" s="53">
        <v>130660</v>
      </c>
    </row>
    <row r="262" spans="1:4" x14ac:dyDescent="0.2">
      <c r="A262" s="51" t="s">
        <v>999</v>
      </c>
      <c r="B262" s="51" t="s">
        <v>125</v>
      </c>
      <c r="C262" s="52" t="s">
        <v>935</v>
      </c>
      <c r="D262" s="53">
        <v>38530</v>
      </c>
    </row>
    <row r="263" spans="1:4" x14ac:dyDescent="0.2">
      <c r="A263" s="51" t="s">
        <v>999</v>
      </c>
      <c r="B263" s="51" t="s">
        <v>125</v>
      </c>
      <c r="C263" s="52" t="s">
        <v>5092</v>
      </c>
      <c r="D263" s="53">
        <v>149900</v>
      </c>
    </row>
    <row r="264" spans="1:4" x14ac:dyDescent="0.2">
      <c r="A264" s="51" t="s">
        <v>999</v>
      </c>
      <c r="B264" s="51" t="s">
        <v>125</v>
      </c>
      <c r="C264" s="52" t="s">
        <v>5094</v>
      </c>
      <c r="D264" s="53">
        <v>-454650</v>
      </c>
    </row>
    <row r="265" spans="1:4" x14ac:dyDescent="0.2">
      <c r="A265" s="51" t="s">
        <v>999</v>
      </c>
      <c r="B265" s="51" t="s">
        <v>126</v>
      </c>
      <c r="C265" s="52" t="s">
        <v>5087</v>
      </c>
      <c r="D265" s="53">
        <v>63490</v>
      </c>
    </row>
    <row r="266" spans="1:4" x14ac:dyDescent="0.2">
      <c r="A266" s="51" t="s">
        <v>999</v>
      </c>
      <c r="B266" s="51" t="s">
        <v>126</v>
      </c>
      <c r="C266" s="52" t="s">
        <v>5090</v>
      </c>
      <c r="D266" s="53">
        <v>80</v>
      </c>
    </row>
    <row r="267" spans="1:4" x14ac:dyDescent="0.2">
      <c r="A267" s="51" t="s">
        <v>999</v>
      </c>
      <c r="B267" s="51" t="s">
        <v>126</v>
      </c>
      <c r="C267" s="52" t="s">
        <v>5092</v>
      </c>
      <c r="D267" s="53">
        <v>2080</v>
      </c>
    </row>
    <row r="268" spans="1:4" x14ac:dyDescent="0.2">
      <c r="A268" s="51" t="s">
        <v>999</v>
      </c>
      <c r="B268" s="51" t="s">
        <v>126</v>
      </c>
      <c r="C268" s="52" t="s">
        <v>5094</v>
      </c>
      <c r="D268" s="53">
        <f>-65550-D269</f>
        <v>0</v>
      </c>
    </row>
    <row r="269" spans="1:4" x14ac:dyDescent="0.2">
      <c r="A269" s="54" t="s">
        <v>999</v>
      </c>
      <c r="B269" s="54" t="s">
        <v>126</v>
      </c>
      <c r="C269" s="52" t="s">
        <v>5095</v>
      </c>
      <c r="D269" s="55">
        <v>-65550</v>
      </c>
    </row>
    <row r="270" spans="1:4" x14ac:dyDescent="0.2">
      <c r="A270" s="51" t="s">
        <v>999</v>
      </c>
      <c r="B270" s="51" t="s">
        <v>127</v>
      </c>
      <c r="C270" s="52" t="s">
        <v>5087</v>
      </c>
      <c r="D270" s="53">
        <v>113537</v>
      </c>
    </row>
    <row r="271" spans="1:4" x14ac:dyDescent="0.2">
      <c r="A271" s="51" t="s">
        <v>999</v>
      </c>
      <c r="B271" s="51" t="s">
        <v>127</v>
      </c>
      <c r="C271" s="52" t="s">
        <v>935</v>
      </c>
      <c r="D271" s="53">
        <v>-10640</v>
      </c>
    </row>
    <row r="272" spans="1:4" x14ac:dyDescent="0.2">
      <c r="A272" s="51" t="s">
        <v>999</v>
      </c>
      <c r="B272" s="51" t="s">
        <v>127</v>
      </c>
      <c r="C272" s="52" t="s">
        <v>5091</v>
      </c>
      <c r="D272" s="53">
        <v>-400000</v>
      </c>
    </row>
    <row r="273" spans="1:4" x14ac:dyDescent="0.2">
      <c r="A273" s="51" t="s">
        <v>999</v>
      </c>
      <c r="B273" s="51" t="s">
        <v>127</v>
      </c>
      <c r="C273" s="52" t="s">
        <v>5092</v>
      </c>
      <c r="D273" s="53">
        <v>501120</v>
      </c>
    </row>
    <row r="274" spans="1:4" x14ac:dyDescent="0.2">
      <c r="A274" s="51" t="s">
        <v>999</v>
      </c>
      <c r="B274" s="51" t="s">
        <v>127</v>
      </c>
      <c r="C274" s="52" t="s">
        <v>5094</v>
      </c>
      <c r="D274" s="53">
        <f>-623020-D275</f>
        <v>0</v>
      </c>
    </row>
    <row r="275" spans="1:4" x14ac:dyDescent="0.2">
      <c r="A275" s="54" t="s">
        <v>999</v>
      </c>
      <c r="B275" s="54" t="s">
        <v>127</v>
      </c>
      <c r="C275" s="52" t="s">
        <v>5095</v>
      </c>
      <c r="D275" s="55">
        <v>-623020</v>
      </c>
    </row>
    <row r="276" spans="1:4" x14ac:dyDescent="0.2">
      <c r="A276" s="51" t="s">
        <v>999</v>
      </c>
      <c r="B276" s="51" t="s">
        <v>128</v>
      </c>
      <c r="C276" s="52" t="s">
        <v>5087</v>
      </c>
      <c r="D276" s="53">
        <v>107490</v>
      </c>
    </row>
    <row r="277" spans="1:4" x14ac:dyDescent="0.2">
      <c r="A277" s="51" t="s">
        <v>999</v>
      </c>
      <c r="B277" s="51" t="s">
        <v>128</v>
      </c>
      <c r="C277" s="52" t="s">
        <v>5088</v>
      </c>
      <c r="D277" s="53">
        <v>150</v>
      </c>
    </row>
    <row r="278" spans="1:4" x14ac:dyDescent="0.2">
      <c r="A278" s="51" t="s">
        <v>999</v>
      </c>
      <c r="B278" s="51" t="s">
        <v>128</v>
      </c>
      <c r="C278" s="52" t="s">
        <v>5090</v>
      </c>
      <c r="D278" s="53">
        <v>130</v>
      </c>
    </row>
    <row r="279" spans="1:4" x14ac:dyDescent="0.2">
      <c r="A279" s="51" t="s">
        <v>999</v>
      </c>
      <c r="B279" s="51" t="s">
        <v>128</v>
      </c>
      <c r="C279" s="52" t="s">
        <v>935</v>
      </c>
      <c r="D279" s="53">
        <v>16280</v>
      </c>
    </row>
    <row r="280" spans="1:4" x14ac:dyDescent="0.2">
      <c r="A280" s="51" t="s">
        <v>999</v>
      </c>
      <c r="B280" s="51" t="s">
        <v>128</v>
      </c>
      <c r="C280" s="52" t="s">
        <v>5092</v>
      </c>
      <c r="D280" s="53">
        <v>19020</v>
      </c>
    </row>
    <row r="281" spans="1:4" x14ac:dyDescent="0.2">
      <c r="A281" s="51" t="s">
        <v>999</v>
      </c>
      <c r="B281" s="51" t="s">
        <v>128</v>
      </c>
      <c r="C281" s="52" t="s">
        <v>5094</v>
      </c>
      <c r="D281" s="53">
        <f>-142880-D282</f>
        <v>0</v>
      </c>
    </row>
    <row r="282" spans="1:4" x14ac:dyDescent="0.2">
      <c r="A282" s="54" t="s">
        <v>999</v>
      </c>
      <c r="B282" s="54" t="s">
        <v>128</v>
      </c>
      <c r="C282" s="52" t="s">
        <v>5095</v>
      </c>
      <c r="D282" s="55">
        <v>-142880</v>
      </c>
    </row>
    <row r="283" spans="1:4" x14ac:dyDescent="0.2">
      <c r="A283" s="51" t="s">
        <v>999</v>
      </c>
      <c r="B283" s="51" t="s">
        <v>129</v>
      </c>
      <c r="C283" s="52" t="s">
        <v>5087</v>
      </c>
      <c r="D283" s="53">
        <v>435830</v>
      </c>
    </row>
    <row r="284" spans="1:4" x14ac:dyDescent="0.2">
      <c r="A284" s="51" t="s">
        <v>999</v>
      </c>
      <c r="B284" s="51" t="s">
        <v>129</v>
      </c>
      <c r="C284" s="52" t="s">
        <v>5088</v>
      </c>
      <c r="D284" s="53">
        <v>430</v>
      </c>
    </row>
    <row r="285" spans="1:4" x14ac:dyDescent="0.2">
      <c r="A285" s="51" t="s">
        <v>999</v>
      </c>
      <c r="B285" s="51" t="s">
        <v>129</v>
      </c>
      <c r="C285" s="52" t="s">
        <v>5090</v>
      </c>
      <c r="D285" s="53">
        <v>350</v>
      </c>
    </row>
    <row r="286" spans="1:4" x14ac:dyDescent="0.2">
      <c r="A286" s="51" t="s">
        <v>999</v>
      </c>
      <c r="B286" s="51" t="s">
        <v>129</v>
      </c>
      <c r="C286" s="52" t="s">
        <v>935</v>
      </c>
      <c r="D286" s="53">
        <v>217420</v>
      </c>
    </row>
    <row r="287" spans="1:4" x14ac:dyDescent="0.2">
      <c r="A287" s="51" t="s">
        <v>999</v>
      </c>
      <c r="B287" s="51" t="s">
        <v>129</v>
      </c>
      <c r="C287" s="52" t="s">
        <v>5092</v>
      </c>
      <c r="D287" s="53">
        <v>63110</v>
      </c>
    </row>
    <row r="288" spans="1:4" x14ac:dyDescent="0.2">
      <c r="A288" s="51" t="s">
        <v>999</v>
      </c>
      <c r="B288" s="51" t="s">
        <v>129</v>
      </c>
      <c r="C288" s="52" t="s">
        <v>5094</v>
      </c>
      <c r="D288" s="53">
        <f>-716380-D289</f>
        <v>0</v>
      </c>
    </row>
    <row r="289" spans="1:4" x14ac:dyDescent="0.2">
      <c r="A289" s="54" t="s">
        <v>999</v>
      </c>
      <c r="B289" s="54" t="s">
        <v>129</v>
      </c>
      <c r="C289" s="52" t="s">
        <v>5095</v>
      </c>
      <c r="D289" s="55">
        <v>-716380</v>
      </c>
    </row>
    <row r="290" spans="1:4" x14ac:dyDescent="0.2">
      <c r="A290" s="51" t="s">
        <v>995</v>
      </c>
      <c r="B290" s="51" t="s">
        <v>130</v>
      </c>
      <c r="C290" s="52" t="s">
        <v>5087</v>
      </c>
      <c r="D290" s="53">
        <v>62660</v>
      </c>
    </row>
    <row r="291" spans="1:4" x14ac:dyDescent="0.2">
      <c r="A291" s="51" t="s">
        <v>995</v>
      </c>
      <c r="B291" s="51" t="s">
        <v>130</v>
      </c>
      <c r="C291" s="52" t="s">
        <v>5088</v>
      </c>
      <c r="D291" s="53">
        <v>-70</v>
      </c>
    </row>
    <row r="292" spans="1:4" x14ac:dyDescent="0.2">
      <c r="A292" s="51" t="s">
        <v>995</v>
      </c>
      <c r="B292" s="51" t="s">
        <v>130</v>
      </c>
      <c r="C292" s="52" t="s">
        <v>935</v>
      </c>
      <c r="D292" s="53">
        <v>5780</v>
      </c>
    </row>
    <row r="293" spans="1:4" x14ac:dyDescent="0.2">
      <c r="A293" s="51" t="s">
        <v>995</v>
      </c>
      <c r="B293" s="51" t="s">
        <v>130</v>
      </c>
      <c r="C293" s="52" t="s">
        <v>5091</v>
      </c>
      <c r="D293" s="53">
        <v>-800</v>
      </c>
    </row>
    <row r="294" spans="1:4" x14ac:dyDescent="0.2">
      <c r="A294" s="51" t="s">
        <v>995</v>
      </c>
      <c r="B294" s="51" t="s">
        <v>130</v>
      </c>
      <c r="C294" s="52" t="s">
        <v>5092</v>
      </c>
      <c r="D294" s="53">
        <v>52210</v>
      </c>
    </row>
    <row r="295" spans="1:4" x14ac:dyDescent="0.2">
      <c r="A295" s="51" t="s">
        <v>995</v>
      </c>
      <c r="B295" s="51" t="s">
        <v>130</v>
      </c>
      <c r="C295" s="52" t="s">
        <v>5094</v>
      </c>
      <c r="D295" s="53">
        <v>-10690</v>
      </c>
    </row>
    <row r="296" spans="1:4" x14ac:dyDescent="0.2">
      <c r="A296" s="51" t="s">
        <v>995</v>
      </c>
      <c r="B296" s="51" t="s">
        <v>131</v>
      </c>
      <c r="C296" s="52" t="s">
        <v>5087</v>
      </c>
      <c r="D296" s="53">
        <v>3210</v>
      </c>
    </row>
    <row r="297" spans="1:4" x14ac:dyDescent="0.2">
      <c r="A297" s="51" t="s">
        <v>995</v>
      </c>
      <c r="B297" s="51" t="s">
        <v>131</v>
      </c>
      <c r="C297" s="52" t="s">
        <v>5089</v>
      </c>
      <c r="D297" s="53">
        <v>32370</v>
      </c>
    </row>
    <row r="298" spans="1:4" x14ac:dyDescent="0.2">
      <c r="A298" s="51" t="s">
        <v>995</v>
      </c>
      <c r="B298" s="51" t="s">
        <v>131</v>
      </c>
      <c r="C298" s="52" t="s">
        <v>935</v>
      </c>
      <c r="D298" s="53">
        <v>420</v>
      </c>
    </row>
    <row r="299" spans="1:4" x14ac:dyDescent="0.2">
      <c r="A299" s="51" t="s">
        <v>995</v>
      </c>
      <c r="B299" s="51" t="s">
        <v>131</v>
      </c>
      <c r="C299" s="52" t="s">
        <v>5092</v>
      </c>
      <c r="D299" s="53">
        <v>21940</v>
      </c>
    </row>
    <row r="300" spans="1:4" x14ac:dyDescent="0.2">
      <c r="A300" s="51" t="s">
        <v>995</v>
      </c>
      <c r="B300" s="51" t="s">
        <v>131</v>
      </c>
      <c r="C300" s="52" t="s">
        <v>5093</v>
      </c>
      <c r="D300" s="53">
        <v>84480</v>
      </c>
    </row>
    <row r="301" spans="1:4" x14ac:dyDescent="0.2">
      <c r="A301" s="51" t="s">
        <v>995</v>
      </c>
      <c r="B301" s="51" t="s">
        <v>131</v>
      </c>
      <c r="C301" s="52" t="s">
        <v>5094</v>
      </c>
      <c r="D301" s="53">
        <v>-23960</v>
      </c>
    </row>
    <row r="302" spans="1:4" x14ac:dyDescent="0.2">
      <c r="A302" s="51" t="s">
        <v>995</v>
      </c>
      <c r="B302" s="51" t="s">
        <v>132</v>
      </c>
      <c r="C302" s="52" t="s">
        <v>5092</v>
      </c>
      <c r="D302" s="53">
        <v>50</v>
      </c>
    </row>
    <row r="303" spans="1:4" x14ac:dyDescent="0.2">
      <c r="A303" s="51" t="s">
        <v>995</v>
      </c>
      <c r="B303" s="51" t="s">
        <v>133</v>
      </c>
      <c r="C303" s="52" t="s">
        <v>5089</v>
      </c>
      <c r="D303" s="53">
        <v>4180</v>
      </c>
    </row>
    <row r="304" spans="1:4" x14ac:dyDescent="0.2">
      <c r="A304" s="51" t="s">
        <v>995</v>
      </c>
      <c r="B304" s="51" t="s">
        <v>133</v>
      </c>
      <c r="C304" s="52" t="s">
        <v>5092</v>
      </c>
      <c r="D304" s="53">
        <v>2740</v>
      </c>
    </row>
    <row r="305" spans="1:4" x14ac:dyDescent="0.2">
      <c r="A305" s="51" t="s">
        <v>995</v>
      </c>
      <c r="B305" s="51" t="s">
        <v>133</v>
      </c>
      <c r="C305" s="52" t="s">
        <v>5093</v>
      </c>
      <c r="D305" s="53">
        <v>6340</v>
      </c>
    </row>
    <row r="306" spans="1:4" x14ac:dyDescent="0.2">
      <c r="A306" s="51" t="s">
        <v>995</v>
      </c>
      <c r="B306" s="51" t="s">
        <v>133</v>
      </c>
      <c r="C306" s="52" t="s">
        <v>5094</v>
      </c>
      <c r="D306" s="53">
        <v>-7260</v>
      </c>
    </row>
    <row r="307" spans="1:4" x14ac:dyDescent="0.2">
      <c r="A307" s="51" t="s">
        <v>995</v>
      </c>
      <c r="B307" s="51" t="s">
        <v>134</v>
      </c>
      <c r="C307" s="52" t="s">
        <v>5087</v>
      </c>
      <c r="D307" s="53">
        <v>1000</v>
      </c>
    </row>
    <row r="308" spans="1:4" x14ac:dyDescent="0.2">
      <c r="A308" s="51" t="s">
        <v>995</v>
      </c>
      <c r="B308" s="51" t="s">
        <v>134</v>
      </c>
      <c r="C308" s="52" t="s">
        <v>5089</v>
      </c>
      <c r="D308" s="53">
        <v>28630</v>
      </c>
    </row>
    <row r="309" spans="1:4" x14ac:dyDescent="0.2">
      <c r="A309" s="51" t="s">
        <v>995</v>
      </c>
      <c r="B309" s="51" t="s">
        <v>134</v>
      </c>
      <c r="C309" s="52" t="s">
        <v>935</v>
      </c>
      <c r="D309" s="53">
        <v>450</v>
      </c>
    </row>
    <row r="310" spans="1:4" x14ac:dyDescent="0.2">
      <c r="A310" s="51" t="s">
        <v>995</v>
      </c>
      <c r="B310" s="51" t="s">
        <v>134</v>
      </c>
      <c r="C310" s="52" t="s">
        <v>5092</v>
      </c>
      <c r="D310" s="53">
        <v>14230</v>
      </c>
    </row>
    <row r="311" spans="1:4" x14ac:dyDescent="0.2">
      <c r="A311" s="51" t="s">
        <v>995</v>
      </c>
      <c r="B311" s="51" t="s">
        <v>134</v>
      </c>
      <c r="C311" s="52" t="s">
        <v>5093</v>
      </c>
      <c r="D311" s="53">
        <v>1570</v>
      </c>
    </row>
    <row r="312" spans="1:4" x14ac:dyDescent="0.2">
      <c r="A312" s="51" t="s">
        <v>995</v>
      </c>
      <c r="B312" s="51" t="s">
        <v>134</v>
      </c>
      <c r="C312" s="52" t="s">
        <v>5094</v>
      </c>
      <c r="D312" s="53">
        <v>-35200</v>
      </c>
    </row>
    <row r="313" spans="1:4" x14ac:dyDescent="0.2">
      <c r="A313" s="51" t="s">
        <v>995</v>
      </c>
      <c r="B313" s="51" t="s">
        <v>135</v>
      </c>
      <c r="C313" s="52" t="s">
        <v>5087</v>
      </c>
      <c r="D313" s="53">
        <v>3280</v>
      </c>
    </row>
    <row r="314" spans="1:4" x14ac:dyDescent="0.2">
      <c r="A314" s="51" t="s">
        <v>995</v>
      </c>
      <c r="B314" s="51" t="s">
        <v>135</v>
      </c>
      <c r="C314" s="52" t="s">
        <v>5089</v>
      </c>
      <c r="D314" s="53">
        <v>5390</v>
      </c>
    </row>
    <row r="315" spans="1:4" x14ac:dyDescent="0.2">
      <c r="A315" s="51" t="s">
        <v>995</v>
      </c>
      <c r="B315" s="51" t="s">
        <v>135</v>
      </c>
      <c r="C315" s="52" t="s">
        <v>5092</v>
      </c>
      <c r="D315" s="53">
        <v>7880</v>
      </c>
    </row>
    <row r="316" spans="1:4" x14ac:dyDescent="0.2">
      <c r="A316" s="51" t="s">
        <v>995</v>
      </c>
      <c r="B316" s="51" t="s">
        <v>135</v>
      </c>
      <c r="C316" s="52" t="s">
        <v>5093</v>
      </c>
      <c r="D316" s="53">
        <v>37590</v>
      </c>
    </row>
    <row r="317" spans="1:4" x14ac:dyDescent="0.2">
      <c r="A317" s="51" t="s">
        <v>995</v>
      </c>
      <c r="B317" s="51" t="s">
        <v>135</v>
      </c>
      <c r="C317" s="52" t="s">
        <v>5094</v>
      </c>
      <c r="D317" s="53">
        <v>-33450</v>
      </c>
    </row>
    <row r="318" spans="1:4" x14ac:dyDescent="0.2">
      <c r="A318" s="51" t="s">
        <v>995</v>
      </c>
      <c r="B318" s="51" t="s">
        <v>136</v>
      </c>
      <c r="C318" s="52" t="s">
        <v>5087</v>
      </c>
      <c r="D318" s="53">
        <v>1380</v>
      </c>
    </row>
    <row r="319" spans="1:4" x14ac:dyDescent="0.2">
      <c r="A319" s="51" t="s">
        <v>995</v>
      </c>
      <c r="B319" s="51" t="s">
        <v>136</v>
      </c>
      <c r="C319" s="52" t="s">
        <v>5089</v>
      </c>
      <c r="D319" s="53">
        <v>9270</v>
      </c>
    </row>
    <row r="320" spans="1:4" x14ac:dyDescent="0.2">
      <c r="A320" s="51" t="s">
        <v>995</v>
      </c>
      <c r="B320" s="51" t="s">
        <v>136</v>
      </c>
      <c r="C320" s="52" t="s">
        <v>5092</v>
      </c>
      <c r="D320" s="53">
        <v>8860</v>
      </c>
    </row>
    <row r="321" spans="1:4" x14ac:dyDescent="0.2">
      <c r="A321" s="51" t="s">
        <v>995</v>
      </c>
      <c r="B321" s="51" t="s">
        <v>136</v>
      </c>
      <c r="C321" s="52" t="s">
        <v>5093</v>
      </c>
      <c r="D321" s="53">
        <v>7580</v>
      </c>
    </row>
    <row r="322" spans="1:4" x14ac:dyDescent="0.2">
      <c r="A322" s="51" t="s">
        <v>995</v>
      </c>
      <c r="B322" s="51" t="s">
        <v>136</v>
      </c>
      <c r="C322" s="52" t="s">
        <v>5094</v>
      </c>
      <c r="D322" s="53">
        <v>-35640</v>
      </c>
    </row>
    <row r="323" spans="1:4" x14ac:dyDescent="0.2">
      <c r="A323" s="51" t="s">
        <v>995</v>
      </c>
      <c r="B323" s="51" t="s">
        <v>137</v>
      </c>
      <c r="C323" s="52" t="s">
        <v>5087</v>
      </c>
      <c r="D323" s="53">
        <v>39480</v>
      </c>
    </row>
    <row r="324" spans="1:4" x14ac:dyDescent="0.2">
      <c r="A324" s="51" t="s">
        <v>995</v>
      </c>
      <c r="B324" s="51" t="s">
        <v>137</v>
      </c>
      <c r="C324" s="52" t="s">
        <v>5088</v>
      </c>
      <c r="D324" s="53">
        <v>-130</v>
      </c>
    </row>
    <row r="325" spans="1:4" x14ac:dyDescent="0.2">
      <c r="A325" s="51" t="s">
        <v>995</v>
      </c>
      <c r="B325" s="51" t="s">
        <v>137</v>
      </c>
      <c r="C325" s="52" t="s">
        <v>5089</v>
      </c>
      <c r="D325" s="53">
        <v>51660</v>
      </c>
    </row>
    <row r="326" spans="1:4" x14ac:dyDescent="0.2">
      <c r="A326" s="51" t="s">
        <v>995</v>
      </c>
      <c r="B326" s="51" t="s">
        <v>137</v>
      </c>
      <c r="C326" s="52" t="s">
        <v>935</v>
      </c>
      <c r="D326" s="53">
        <v>19160</v>
      </c>
    </row>
    <row r="327" spans="1:4" x14ac:dyDescent="0.2">
      <c r="A327" s="51" t="s">
        <v>995</v>
      </c>
      <c r="B327" s="51" t="s">
        <v>137</v>
      </c>
      <c r="C327" s="52" t="s">
        <v>5091</v>
      </c>
      <c r="D327" s="53">
        <v>-2700</v>
      </c>
    </row>
    <row r="328" spans="1:4" x14ac:dyDescent="0.2">
      <c r="A328" s="51" t="s">
        <v>995</v>
      </c>
      <c r="B328" s="51" t="s">
        <v>137</v>
      </c>
      <c r="C328" s="52" t="s">
        <v>5092</v>
      </c>
      <c r="D328" s="53">
        <v>68050</v>
      </c>
    </row>
    <row r="329" spans="1:4" x14ac:dyDescent="0.2">
      <c r="A329" s="51" t="s">
        <v>995</v>
      </c>
      <c r="B329" s="51" t="s">
        <v>137</v>
      </c>
      <c r="C329" s="52" t="s">
        <v>5094</v>
      </c>
      <c r="D329" s="53">
        <v>-83700</v>
      </c>
    </row>
    <row r="330" spans="1:4" x14ac:dyDescent="0.2">
      <c r="A330" s="51" t="s">
        <v>995</v>
      </c>
      <c r="B330" s="51" t="s">
        <v>138</v>
      </c>
      <c r="C330" s="52" t="s">
        <v>935</v>
      </c>
      <c r="D330" s="53">
        <v>15780</v>
      </c>
    </row>
    <row r="331" spans="1:4" x14ac:dyDescent="0.2">
      <c r="A331" s="51" t="s">
        <v>995</v>
      </c>
      <c r="B331" s="51" t="s">
        <v>144</v>
      </c>
      <c r="C331" s="52" t="s">
        <v>5094</v>
      </c>
      <c r="D331" s="53">
        <v>110</v>
      </c>
    </row>
    <row r="332" spans="1:4" x14ac:dyDescent="0.2">
      <c r="A332" s="51" t="s">
        <v>995</v>
      </c>
      <c r="B332" s="51" t="s">
        <v>145</v>
      </c>
      <c r="C332" s="52" t="s">
        <v>5087</v>
      </c>
      <c r="D332" s="53">
        <v>26530</v>
      </c>
    </row>
    <row r="333" spans="1:4" x14ac:dyDescent="0.2">
      <c r="A333" s="51" t="s">
        <v>995</v>
      </c>
      <c r="B333" s="51" t="s">
        <v>145</v>
      </c>
      <c r="C333" s="52" t="s">
        <v>5089</v>
      </c>
      <c r="D333" s="53">
        <v>140</v>
      </c>
    </row>
    <row r="334" spans="1:4" x14ac:dyDescent="0.2">
      <c r="A334" s="51" t="s">
        <v>995</v>
      </c>
      <c r="B334" s="51" t="s">
        <v>145</v>
      </c>
      <c r="C334" s="52" t="s">
        <v>935</v>
      </c>
      <c r="D334" s="53">
        <v>35920</v>
      </c>
    </row>
    <row r="335" spans="1:4" x14ac:dyDescent="0.2">
      <c r="A335" s="51" t="s">
        <v>995</v>
      </c>
      <c r="B335" s="51" t="s">
        <v>145</v>
      </c>
      <c r="C335" s="52" t="s">
        <v>5094</v>
      </c>
      <c r="D335" s="53">
        <v>-125310</v>
      </c>
    </row>
    <row r="336" spans="1:4" x14ac:dyDescent="0.2">
      <c r="A336" s="51" t="s">
        <v>995</v>
      </c>
      <c r="B336" s="51" t="s">
        <v>146</v>
      </c>
      <c r="C336" s="52" t="s">
        <v>5087</v>
      </c>
      <c r="D336" s="53">
        <v>380920</v>
      </c>
    </row>
    <row r="337" spans="1:4" x14ac:dyDescent="0.2">
      <c r="A337" s="51" t="s">
        <v>995</v>
      </c>
      <c r="B337" s="51" t="s">
        <v>146</v>
      </c>
      <c r="C337" s="52" t="s">
        <v>5089</v>
      </c>
      <c r="D337" s="53">
        <v>73610</v>
      </c>
    </row>
    <row r="338" spans="1:4" x14ac:dyDescent="0.2">
      <c r="A338" s="51" t="s">
        <v>995</v>
      </c>
      <c r="B338" s="51" t="s">
        <v>146</v>
      </c>
      <c r="C338" s="52" t="s">
        <v>5090</v>
      </c>
      <c r="D338" s="53">
        <v>870</v>
      </c>
    </row>
    <row r="339" spans="1:4" x14ac:dyDescent="0.2">
      <c r="A339" s="51" t="s">
        <v>995</v>
      </c>
      <c r="B339" s="51" t="s">
        <v>146</v>
      </c>
      <c r="C339" s="52" t="s">
        <v>935</v>
      </c>
      <c r="D339" s="53">
        <v>76450</v>
      </c>
    </row>
    <row r="340" spans="1:4" x14ac:dyDescent="0.2">
      <c r="A340" s="51" t="s">
        <v>995</v>
      </c>
      <c r="B340" s="51" t="s">
        <v>146</v>
      </c>
      <c r="C340" s="52" t="s">
        <v>5091</v>
      </c>
      <c r="D340" s="53">
        <v>-62000</v>
      </c>
    </row>
    <row r="341" spans="1:4" x14ac:dyDescent="0.2">
      <c r="A341" s="51" t="s">
        <v>995</v>
      </c>
      <c r="B341" s="51" t="s">
        <v>146</v>
      </c>
      <c r="C341" s="52" t="s">
        <v>5092</v>
      </c>
      <c r="D341" s="53">
        <v>239670</v>
      </c>
    </row>
    <row r="342" spans="1:4" x14ac:dyDescent="0.2">
      <c r="A342" s="51" t="s">
        <v>995</v>
      </c>
      <c r="B342" s="51" t="s">
        <v>146</v>
      </c>
      <c r="C342" s="52" t="s">
        <v>5093</v>
      </c>
      <c r="D342" s="53">
        <v>228970</v>
      </c>
    </row>
    <row r="343" spans="1:4" x14ac:dyDescent="0.2">
      <c r="A343" s="51" t="s">
        <v>995</v>
      </c>
      <c r="B343" s="51" t="s">
        <v>146</v>
      </c>
      <c r="C343" s="52" t="s">
        <v>5094</v>
      </c>
      <c r="D343" s="53">
        <v>-2480</v>
      </c>
    </row>
    <row r="344" spans="1:4" x14ac:dyDescent="0.2">
      <c r="A344" s="51" t="s">
        <v>995</v>
      </c>
      <c r="B344" s="51" t="s">
        <v>147</v>
      </c>
      <c r="C344" s="52" t="s">
        <v>5087</v>
      </c>
      <c r="D344" s="53">
        <v>74570</v>
      </c>
    </row>
    <row r="345" spans="1:4" x14ac:dyDescent="0.2">
      <c r="A345" s="51" t="s">
        <v>995</v>
      </c>
      <c r="B345" s="51" t="s">
        <v>147</v>
      </c>
      <c r="C345" s="52" t="s">
        <v>935</v>
      </c>
      <c r="D345" s="53">
        <v>139800</v>
      </c>
    </row>
    <row r="346" spans="1:4" x14ac:dyDescent="0.2">
      <c r="A346" s="51" t="s">
        <v>995</v>
      </c>
      <c r="B346" s="51" t="s">
        <v>147</v>
      </c>
      <c r="C346" s="52" t="s">
        <v>5092</v>
      </c>
      <c r="D346" s="53">
        <v>860</v>
      </c>
    </row>
    <row r="347" spans="1:4" x14ac:dyDescent="0.2">
      <c r="A347" s="51" t="s">
        <v>995</v>
      </c>
      <c r="B347" s="51" t="s">
        <v>147</v>
      </c>
      <c r="C347" s="52" t="s">
        <v>5094</v>
      </c>
      <c r="D347" s="53">
        <v>-555469</v>
      </c>
    </row>
    <row r="348" spans="1:4" x14ac:dyDescent="0.2">
      <c r="A348" s="51" t="s">
        <v>995</v>
      </c>
      <c r="B348" s="51" t="s">
        <v>149</v>
      </c>
      <c r="C348" s="52" t="s">
        <v>5087</v>
      </c>
      <c r="D348" s="53">
        <v>25650</v>
      </c>
    </row>
    <row r="349" spans="1:4" x14ac:dyDescent="0.2">
      <c r="A349" s="51" t="s">
        <v>995</v>
      </c>
      <c r="B349" s="51" t="s">
        <v>149</v>
      </c>
      <c r="C349" s="52" t="s">
        <v>5088</v>
      </c>
      <c r="D349" s="53">
        <v>-280</v>
      </c>
    </row>
    <row r="350" spans="1:4" x14ac:dyDescent="0.2">
      <c r="A350" s="51" t="s">
        <v>995</v>
      </c>
      <c r="B350" s="51" t="s">
        <v>149</v>
      </c>
      <c r="C350" s="52" t="s">
        <v>935</v>
      </c>
      <c r="D350" s="53">
        <v>20190</v>
      </c>
    </row>
    <row r="351" spans="1:4" x14ac:dyDescent="0.2">
      <c r="A351" s="51" t="s">
        <v>995</v>
      </c>
      <c r="B351" s="51" t="s">
        <v>149</v>
      </c>
      <c r="C351" s="52" t="s">
        <v>5094</v>
      </c>
      <c r="D351" s="53">
        <v>-44330</v>
      </c>
    </row>
    <row r="352" spans="1:4" x14ac:dyDescent="0.2">
      <c r="A352" s="51" t="s">
        <v>995</v>
      </c>
      <c r="B352" s="51" t="s">
        <v>151</v>
      </c>
      <c r="C352" s="52" t="s">
        <v>5087</v>
      </c>
      <c r="D352" s="53">
        <v>98034</v>
      </c>
    </row>
    <row r="353" spans="1:4" x14ac:dyDescent="0.2">
      <c r="A353" s="51" t="s">
        <v>995</v>
      </c>
      <c r="B353" s="51" t="s">
        <v>151</v>
      </c>
      <c r="C353" s="52" t="s">
        <v>5090</v>
      </c>
      <c r="D353" s="53">
        <v>570</v>
      </c>
    </row>
    <row r="354" spans="1:4" x14ac:dyDescent="0.2">
      <c r="A354" s="51" t="s">
        <v>995</v>
      </c>
      <c r="B354" s="51" t="s">
        <v>151</v>
      </c>
      <c r="C354" s="52" t="s">
        <v>935</v>
      </c>
      <c r="D354" s="53">
        <v>2385</v>
      </c>
    </row>
    <row r="355" spans="1:4" x14ac:dyDescent="0.2">
      <c r="A355" s="51" t="s">
        <v>995</v>
      </c>
      <c r="B355" s="51" t="s">
        <v>151</v>
      </c>
      <c r="C355" s="52" t="s">
        <v>5092</v>
      </c>
      <c r="D355" s="53">
        <v>181650</v>
      </c>
    </row>
    <row r="356" spans="1:4" x14ac:dyDescent="0.2">
      <c r="A356" s="51" t="s">
        <v>995</v>
      </c>
      <c r="B356" s="51" t="s">
        <v>152</v>
      </c>
      <c r="C356" s="52" t="s">
        <v>5087</v>
      </c>
      <c r="D356" s="53">
        <v>99480</v>
      </c>
    </row>
    <row r="357" spans="1:4" x14ac:dyDescent="0.2">
      <c r="A357" s="51" t="s">
        <v>995</v>
      </c>
      <c r="B357" s="51" t="s">
        <v>152</v>
      </c>
      <c r="C357" s="52" t="s">
        <v>5089</v>
      </c>
      <c r="D357" s="53">
        <v>41460</v>
      </c>
    </row>
    <row r="358" spans="1:4" x14ac:dyDescent="0.2">
      <c r="A358" s="51" t="s">
        <v>995</v>
      </c>
      <c r="B358" s="51" t="s">
        <v>152</v>
      </c>
      <c r="C358" s="52" t="s">
        <v>935</v>
      </c>
      <c r="D358" s="53">
        <v>7140</v>
      </c>
    </row>
    <row r="359" spans="1:4" x14ac:dyDescent="0.2">
      <c r="A359" s="51" t="s">
        <v>995</v>
      </c>
      <c r="B359" s="51" t="s">
        <v>152</v>
      </c>
      <c r="C359" s="52" t="s">
        <v>5092</v>
      </c>
      <c r="D359" s="53">
        <v>45540</v>
      </c>
    </row>
    <row r="360" spans="1:4" x14ac:dyDescent="0.2">
      <c r="A360" s="51" t="s">
        <v>995</v>
      </c>
      <c r="B360" s="51" t="s">
        <v>152</v>
      </c>
      <c r="C360" s="52" t="s">
        <v>5093</v>
      </c>
      <c r="D360" s="53">
        <v>182000</v>
      </c>
    </row>
    <row r="361" spans="1:4" x14ac:dyDescent="0.2">
      <c r="A361" s="51" t="s">
        <v>995</v>
      </c>
      <c r="B361" s="51" t="s">
        <v>152</v>
      </c>
      <c r="C361" s="52" t="s">
        <v>5094</v>
      </c>
      <c r="D361" s="53">
        <v>-26320</v>
      </c>
    </row>
    <row r="362" spans="1:4" x14ac:dyDescent="0.2">
      <c r="A362" s="51" t="s">
        <v>995</v>
      </c>
      <c r="B362" s="51" t="s">
        <v>153</v>
      </c>
      <c r="C362" s="52" t="s">
        <v>5089</v>
      </c>
      <c r="D362" s="53">
        <v>23000</v>
      </c>
    </row>
    <row r="363" spans="1:4" x14ac:dyDescent="0.2">
      <c r="A363" s="51" t="s">
        <v>995</v>
      </c>
      <c r="B363" s="51" t="s">
        <v>153</v>
      </c>
      <c r="C363" s="52" t="s">
        <v>5092</v>
      </c>
      <c r="D363" s="53">
        <v>6360</v>
      </c>
    </row>
    <row r="364" spans="1:4" x14ac:dyDescent="0.2">
      <c r="A364" s="51" t="s">
        <v>995</v>
      </c>
      <c r="B364" s="51" t="s">
        <v>153</v>
      </c>
      <c r="C364" s="52" t="s">
        <v>5093</v>
      </c>
      <c r="D364" s="53">
        <v>98360</v>
      </c>
    </row>
    <row r="365" spans="1:4" x14ac:dyDescent="0.2">
      <c r="A365" s="51" t="s">
        <v>995</v>
      </c>
      <c r="B365" s="51" t="s">
        <v>154</v>
      </c>
      <c r="C365" s="52" t="s">
        <v>5089</v>
      </c>
      <c r="D365" s="53">
        <v>1940</v>
      </c>
    </row>
    <row r="366" spans="1:4" x14ac:dyDescent="0.2">
      <c r="A366" s="51" t="s">
        <v>995</v>
      </c>
      <c r="B366" s="51" t="s">
        <v>154</v>
      </c>
      <c r="C366" s="52" t="s">
        <v>5092</v>
      </c>
      <c r="D366" s="53">
        <v>3130</v>
      </c>
    </row>
    <row r="367" spans="1:4" x14ac:dyDescent="0.2">
      <c r="A367" s="51" t="s">
        <v>995</v>
      </c>
      <c r="B367" s="51" t="s">
        <v>155</v>
      </c>
      <c r="C367" s="52" t="s">
        <v>5087</v>
      </c>
      <c r="D367" s="53">
        <v>95410</v>
      </c>
    </row>
    <row r="368" spans="1:4" x14ac:dyDescent="0.2">
      <c r="A368" s="51" t="s">
        <v>995</v>
      </c>
      <c r="B368" s="51" t="s">
        <v>155</v>
      </c>
      <c r="C368" s="52" t="s">
        <v>5089</v>
      </c>
      <c r="D368" s="53">
        <v>32300</v>
      </c>
    </row>
    <row r="369" spans="1:4" x14ac:dyDescent="0.2">
      <c r="A369" s="51" t="s">
        <v>995</v>
      </c>
      <c r="B369" s="51" t="s">
        <v>155</v>
      </c>
      <c r="C369" s="52" t="s">
        <v>935</v>
      </c>
      <c r="D369" s="53">
        <v>6210</v>
      </c>
    </row>
    <row r="370" spans="1:4" x14ac:dyDescent="0.2">
      <c r="A370" s="51" t="s">
        <v>995</v>
      </c>
      <c r="B370" s="51" t="s">
        <v>155</v>
      </c>
      <c r="C370" s="52" t="s">
        <v>5092</v>
      </c>
      <c r="D370" s="53">
        <v>44060</v>
      </c>
    </row>
    <row r="371" spans="1:4" x14ac:dyDescent="0.2">
      <c r="A371" s="51" t="s">
        <v>995</v>
      </c>
      <c r="B371" s="51" t="s">
        <v>155</v>
      </c>
      <c r="C371" s="52" t="s">
        <v>5093</v>
      </c>
      <c r="D371" s="53">
        <v>103010</v>
      </c>
    </row>
    <row r="372" spans="1:4" x14ac:dyDescent="0.2">
      <c r="A372" s="51" t="s">
        <v>995</v>
      </c>
      <c r="B372" s="51" t="s">
        <v>155</v>
      </c>
      <c r="C372" s="52" t="s">
        <v>5094</v>
      </c>
      <c r="D372" s="53">
        <v>-46750</v>
      </c>
    </row>
    <row r="373" spans="1:4" x14ac:dyDescent="0.2">
      <c r="A373" s="51" t="s">
        <v>995</v>
      </c>
      <c r="B373" s="51" t="s">
        <v>158</v>
      </c>
      <c r="C373" s="52" t="s">
        <v>5087</v>
      </c>
      <c r="D373" s="53">
        <v>10750</v>
      </c>
    </row>
    <row r="374" spans="1:4" x14ac:dyDescent="0.2">
      <c r="A374" s="51" t="s">
        <v>995</v>
      </c>
      <c r="B374" s="51" t="s">
        <v>158</v>
      </c>
      <c r="C374" s="52" t="s">
        <v>5089</v>
      </c>
      <c r="D374" s="53">
        <v>4740</v>
      </c>
    </row>
    <row r="375" spans="1:4" x14ac:dyDescent="0.2">
      <c r="A375" s="51" t="s">
        <v>995</v>
      </c>
      <c r="B375" s="51" t="s">
        <v>158</v>
      </c>
      <c r="C375" s="52" t="s">
        <v>5092</v>
      </c>
      <c r="D375" s="53">
        <v>1550</v>
      </c>
    </row>
    <row r="376" spans="1:4" x14ac:dyDescent="0.2">
      <c r="A376" s="51" t="s">
        <v>995</v>
      </c>
      <c r="B376" s="51" t="s">
        <v>158</v>
      </c>
      <c r="C376" s="52" t="s">
        <v>5093</v>
      </c>
      <c r="D376" s="53">
        <v>24580</v>
      </c>
    </row>
    <row r="377" spans="1:4" x14ac:dyDescent="0.2">
      <c r="A377" s="51" t="s">
        <v>995</v>
      </c>
      <c r="B377" s="51" t="s">
        <v>158</v>
      </c>
      <c r="C377" s="52" t="s">
        <v>5094</v>
      </c>
      <c r="D377" s="53">
        <v>-590</v>
      </c>
    </row>
    <row r="378" spans="1:4" x14ac:dyDescent="0.2">
      <c r="A378" s="51" t="s">
        <v>995</v>
      </c>
      <c r="B378" s="51" t="s">
        <v>159</v>
      </c>
      <c r="C378" s="52" t="s">
        <v>5089</v>
      </c>
      <c r="D378" s="53">
        <v>3350</v>
      </c>
    </row>
    <row r="379" spans="1:4" x14ac:dyDescent="0.2">
      <c r="A379" s="51" t="s">
        <v>995</v>
      </c>
      <c r="B379" s="51" t="s">
        <v>159</v>
      </c>
      <c r="C379" s="52" t="s">
        <v>5092</v>
      </c>
      <c r="D379" s="53">
        <v>1090</v>
      </c>
    </row>
    <row r="380" spans="1:4" x14ac:dyDescent="0.2">
      <c r="A380" s="51" t="s">
        <v>995</v>
      </c>
      <c r="B380" s="51" t="s">
        <v>161</v>
      </c>
      <c r="C380" s="52" t="s">
        <v>5087</v>
      </c>
      <c r="D380" s="53">
        <v>121350</v>
      </c>
    </row>
    <row r="381" spans="1:4" x14ac:dyDescent="0.2">
      <c r="A381" s="51" t="s">
        <v>995</v>
      </c>
      <c r="B381" s="51" t="s">
        <v>161</v>
      </c>
      <c r="C381" s="52" t="s">
        <v>5090</v>
      </c>
      <c r="D381" s="53">
        <v>850</v>
      </c>
    </row>
    <row r="382" spans="1:4" x14ac:dyDescent="0.2">
      <c r="A382" s="51" t="s">
        <v>995</v>
      </c>
      <c r="B382" s="51" t="s">
        <v>161</v>
      </c>
      <c r="C382" s="52" t="s">
        <v>935</v>
      </c>
      <c r="D382" s="53">
        <v>5480</v>
      </c>
    </row>
    <row r="383" spans="1:4" x14ac:dyDescent="0.2">
      <c r="A383" s="51" t="s">
        <v>995</v>
      </c>
      <c r="B383" s="51" t="s">
        <v>161</v>
      </c>
      <c r="C383" s="52" t="s">
        <v>5092</v>
      </c>
      <c r="D383" s="53">
        <v>8360</v>
      </c>
    </row>
    <row r="384" spans="1:4" x14ac:dyDescent="0.2">
      <c r="A384" s="51" t="s">
        <v>995</v>
      </c>
      <c r="B384" s="51" t="s">
        <v>161</v>
      </c>
      <c r="C384" s="52" t="s">
        <v>5094</v>
      </c>
      <c r="D384" s="53">
        <v>-82960</v>
      </c>
    </row>
    <row r="385" spans="1:4" x14ac:dyDescent="0.2">
      <c r="A385" s="51" t="s">
        <v>995</v>
      </c>
      <c r="B385" s="51" t="s">
        <v>165</v>
      </c>
      <c r="C385" s="52" t="s">
        <v>5087</v>
      </c>
      <c r="D385" s="53">
        <v>98280</v>
      </c>
    </row>
    <row r="386" spans="1:4" x14ac:dyDescent="0.2">
      <c r="A386" s="51" t="s">
        <v>995</v>
      </c>
      <c r="B386" s="51" t="s">
        <v>165</v>
      </c>
      <c r="C386" s="52" t="s">
        <v>5090</v>
      </c>
      <c r="D386" s="53">
        <v>630</v>
      </c>
    </row>
    <row r="387" spans="1:4" x14ac:dyDescent="0.2">
      <c r="A387" s="51" t="s">
        <v>995</v>
      </c>
      <c r="B387" s="51" t="s">
        <v>165</v>
      </c>
      <c r="C387" s="52" t="s">
        <v>935</v>
      </c>
      <c r="D387" s="53">
        <v>5030</v>
      </c>
    </row>
    <row r="388" spans="1:4" x14ac:dyDescent="0.2">
      <c r="A388" s="51" t="s">
        <v>995</v>
      </c>
      <c r="B388" s="51" t="s">
        <v>165</v>
      </c>
      <c r="C388" s="52" t="s">
        <v>5092</v>
      </c>
      <c r="D388" s="53">
        <v>11300</v>
      </c>
    </row>
    <row r="389" spans="1:4" x14ac:dyDescent="0.2">
      <c r="A389" s="51" t="s">
        <v>995</v>
      </c>
      <c r="B389" s="51" t="s">
        <v>166</v>
      </c>
      <c r="C389" s="52" t="s">
        <v>5087</v>
      </c>
      <c r="D389" s="53">
        <v>53940</v>
      </c>
    </row>
    <row r="390" spans="1:4" x14ac:dyDescent="0.2">
      <c r="A390" s="51" t="s">
        <v>995</v>
      </c>
      <c r="B390" s="51" t="s">
        <v>166</v>
      </c>
      <c r="C390" s="52" t="s">
        <v>935</v>
      </c>
      <c r="D390" s="53">
        <v>290</v>
      </c>
    </row>
    <row r="391" spans="1:4" x14ac:dyDescent="0.2">
      <c r="A391" s="51" t="s">
        <v>995</v>
      </c>
      <c r="B391" s="51" t="s">
        <v>166</v>
      </c>
      <c r="C391" s="52" t="s">
        <v>5092</v>
      </c>
      <c r="D391" s="53">
        <v>4240</v>
      </c>
    </row>
    <row r="392" spans="1:4" x14ac:dyDescent="0.2">
      <c r="A392" s="51" t="s">
        <v>995</v>
      </c>
      <c r="B392" s="51" t="s">
        <v>167</v>
      </c>
      <c r="C392" s="52" t="s">
        <v>5090</v>
      </c>
      <c r="D392" s="53">
        <v>1140</v>
      </c>
    </row>
    <row r="393" spans="1:4" x14ac:dyDescent="0.2">
      <c r="A393" s="51" t="s">
        <v>995</v>
      </c>
      <c r="B393" s="51" t="s">
        <v>167</v>
      </c>
      <c r="C393" s="52" t="s">
        <v>935</v>
      </c>
      <c r="D393" s="53">
        <v>7250</v>
      </c>
    </row>
    <row r="394" spans="1:4" x14ac:dyDescent="0.2">
      <c r="A394" s="51" t="s">
        <v>995</v>
      </c>
      <c r="B394" s="51" t="s">
        <v>167</v>
      </c>
      <c r="C394" s="52" t="s">
        <v>5092</v>
      </c>
      <c r="D394" s="53">
        <v>3450</v>
      </c>
    </row>
    <row r="395" spans="1:4" x14ac:dyDescent="0.2">
      <c r="A395" s="51" t="s">
        <v>759</v>
      </c>
      <c r="B395" s="51" t="s">
        <v>169</v>
      </c>
      <c r="C395" s="52" t="s">
        <v>5087</v>
      </c>
      <c r="D395" s="53">
        <v>374940</v>
      </c>
    </row>
    <row r="396" spans="1:4" x14ac:dyDescent="0.2">
      <c r="A396" s="51" t="s">
        <v>759</v>
      </c>
      <c r="B396" s="51" t="s">
        <v>169</v>
      </c>
      <c r="C396" s="52" t="s">
        <v>5089</v>
      </c>
      <c r="D396" s="53">
        <v>12510</v>
      </c>
    </row>
    <row r="397" spans="1:4" x14ac:dyDescent="0.2">
      <c r="A397" s="51" t="s">
        <v>759</v>
      </c>
      <c r="B397" s="51" t="s">
        <v>169</v>
      </c>
      <c r="C397" s="52" t="s">
        <v>5090</v>
      </c>
      <c r="D397" s="53">
        <v>17360</v>
      </c>
    </row>
    <row r="398" spans="1:4" x14ac:dyDescent="0.2">
      <c r="A398" s="51" t="s">
        <v>759</v>
      </c>
      <c r="B398" s="51" t="s">
        <v>169</v>
      </c>
      <c r="C398" s="52" t="s">
        <v>935</v>
      </c>
      <c r="D398" s="53">
        <v>8710</v>
      </c>
    </row>
    <row r="399" spans="1:4" x14ac:dyDescent="0.2">
      <c r="A399" s="51" t="s">
        <v>759</v>
      </c>
      <c r="B399" s="51" t="s">
        <v>169</v>
      </c>
      <c r="C399" s="52" t="s">
        <v>5092</v>
      </c>
      <c r="D399" s="53">
        <v>166630</v>
      </c>
    </row>
    <row r="400" spans="1:4" x14ac:dyDescent="0.2">
      <c r="A400" s="51" t="s">
        <v>759</v>
      </c>
      <c r="B400" s="51" t="s">
        <v>169</v>
      </c>
      <c r="C400" s="52" t="s">
        <v>5093</v>
      </c>
      <c r="D400" s="53">
        <v>2160</v>
      </c>
    </row>
    <row r="401" spans="1:4" x14ac:dyDescent="0.2">
      <c r="A401" s="51" t="s">
        <v>759</v>
      </c>
      <c r="B401" s="51" t="s">
        <v>169</v>
      </c>
      <c r="C401" s="52" t="s">
        <v>5094</v>
      </c>
      <c r="D401" s="53">
        <f>-406730-D402</f>
        <v>-6930</v>
      </c>
    </row>
    <row r="402" spans="1:4" x14ac:dyDescent="0.2">
      <c r="A402" s="54" t="s">
        <v>759</v>
      </c>
      <c r="B402" s="54" t="s">
        <v>169</v>
      </c>
      <c r="C402" s="52" t="s">
        <v>5095</v>
      </c>
      <c r="D402" s="55">
        <v>-399800</v>
      </c>
    </row>
    <row r="403" spans="1:4" x14ac:dyDescent="0.2">
      <c r="A403" s="51" t="s">
        <v>759</v>
      </c>
      <c r="B403" s="51" t="s">
        <v>170</v>
      </c>
      <c r="C403" s="52" t="s">
        <v>5089</v>
      </c>
      <c r="D403" s="53">
        <v>103230</v>
      </c>
    </row>
    <row r="404" spans="1:4" x14ac:dyDescent="0.2">
      <c r="A404" s="51" t="s">
        <v>759</v>
      </c>
      <c r="B404" s="51" t="s">
        <v>170</v>
      </c>
      <c r="C404" s="52" t="s">
        <v>935</v>
      </c>
      <c r="D404" s="53">
        <v>34800</v>
      </c>
    </row>
    <row r="405" spans="1:4" x14ac:dyDescent="0.2">
      <c r="A405" s="51" t="s">
        <v>759</v>
      </c>
      <c r="B405" s="51" t="s">
        <v>170</v>
      </c>
      <c r="C405" s="52" t="s">
        <v>5092</v>
      </c>
      <c r="D405" s="53">
        <v>197580</v>
      </c>
    </row>
    <row r="406" spans="1:4" x14ac:dyDescent="0.2">
      <c r="A406" s="51" t="s">
        <v>759</v>
      </c>
      <c r="B406" s="51" t="s">
        <v>170</v>
      </c>
      <c r="C406" s="52" t="s">
        <v>5093</v>
      </c>
      <c r="D406" s="53">
        <v>35940</v>
      </c>
    </row>
    <row r="407" spans="1:4" x14ac:dyDescent="0.2">
      <c r="A407" s="51" t="s">
        <v>759</v>
      </c>
      <c r="B407" s="51" t="s">
        <v>170</v>
      </c>
      <c r="C407" s="52" t="s">
        <v>5094</v>
      </c>
      <c r="D407" s="53">
        <v>-708440</v>
      </c>
    </row>
    <row r="408" spans="1:4" x14ac:dyDescent="0.2">
      <c r="A408" s="51" t="s">
        <v>759</v>
      </c>
      <c r="B408" s="51" t="s">
        <v>171</v>
      </c>
      <c r="C408" s="52" t="s">
        <v>5089</v>
      </c>
      <c r="D408" s="53">
        <v>53290</v>
      </c>
    </row>
    <row r="409" spans="1:4" x14ac:dyDescent="0.2">
      <c r="A409" s="51" t="s">
        <v>759</v>
      </c>
      <c r="B409" s="51" t="s">
        <v>171</v>
      </c>
      <c r="C409" s="52" t="s">
        <v>935</v>
      </c>
      <c r="D409" s="53">
        <v>2360</v>
      </c>
    </row>
    <row r="410" spans="1:4" x14ac:dyDescent="0.2">
      <c r="A410" s="51" t="s">
        <v>759</v>
      </c>
      <c r="B410" s="51" t="s">
        <v>171</v>
      </c>
      <c r="C410" s="52" t="s">
        <v>5092</v>
      </c>
      <c r="D410" s="53">
        <v>70190</v>
      </c>
    </row>
    <row r="411" spans="1:4" x14ac:dyDescent="0.2">
      <c r="A411" s="51" t="s">
        <v>759</v>
      </c>
      <c r="B411" s="51" t="s">
        <v>171</v>
      </c>
      <c r="C411" s="52" t="s">
        <v>5093</v>
      </c>
      <c r="D411" s="53">
        <v>72190</v>
      </c>
    </row>
    <row r="412" spans="1:4" x14ac:dyDescent="0.2">
      <c r="A412" s="51" t="s">
        <v>759</v>
      </c>
      <c r="B412" s="51" t="s">
        <v>171</v>
      </c>
      <c r="C412" s="52" t="s">
        <v>5094</v>
      </c>
      <c r="D412" s="53">
        <v>-121060</v>
      </c>
    </row>
    <row r="413" spans="1:4" x14ac:dyDescent="0.2">
      <c r="A413" s="51" t="s">
        <v>759</v>
      </c>
      <c r="B413" s="51" t="s">
        <v>172</v>
      </c>
      <c r="C413" s="52" t="s">
        <v>5089</v>
      </c>
      <c r="D413" s="53">
        <v>22090</v>
      </c>
    </row>
    <row r="414" spans="1:4" x14ac:dyDescent="0.2">
      <c r="A414" s="51" t="s">
        <v>759</v>
      </c>
      <c r="B414" s="51" t="s">
        <v>172</v>
      </c>
      <c r="C414" s="52" t="s">
        <v>5090</v>
      </c>
      <c r="D414" s="53">
        <v>100</v>
      </c>
    </row>
    <row r="415" spans="1:4" x14ac:dyDescent="0.2">
      <c r="A415" s="51" t="s">
        <v>759</v>
      </c>
      <c r="B415" s="51" t="s">
        <v>172</v>
      </c>
      <c r="C415" s="52" t="s">
        <v>935</v>
      </c>
      <c r="D415" s="53">
        <v>60</v>
      </c>
    </row>
    <row r="416" spans="1:4" x14ac:dyDescent="0.2">
      <c r="A416" s="51" t="s">
        <v>759</v>
      </c>
      <c r="B416" s="51" t="s">
        <v>172</v>
      </c>
      <c r="C416" s="52" t="s">
        <v>5092</v>
      </c>
      <c r="D416" s="53">
        <v>87730</v>
      </c>
    </row>
    <row r="417" spans="1:4" x14ac:dyDescent="0.2">
      <c r="A417" s="51" t="s">
        <v>759</v>
      </c>
      <c r="B417" s="51" t="s">
        <v>172</v>
      </c>
      <c r="C417" s="52" t="s">
        <v>5094</v>
      </c>
      <c r="D417" s="53">
        <v>-231240</v>
      </c>
    </row>
    <row r="418" spans="1:4" x14ac:dyDescent="0.2">
      <c r="A418" s="51" t="s">
        <v>759</v>
      </c>
      <c r="B418" s="51" t="s">
        <v>173</v>
      </c>
      <c r="C418" s="52" t="s">
        <v>5089</v>
      </c>
      <c r="D418" s="53">
        <v>14390</v>
      </c>
    </row>
    <row r="419" spans="1:4" x14ac:dyDescent="0.2">
      <c r="A419" s="51" t="s">
        <v>759</v>
      </c>
      <c r="B419" s="51" t="s">
        <v>173</v>
      </c>
      <c r="C419" s="52" t="s">
        <v>5090</v>
      </c>
      <c r="D419" s="53">
        <v>20</v>
      </c>
    </row>
    <row r="420" spans="1:4" x14ac:dyDescent="0.2">
      <c r="A420" s="51" t="s">
        <v>759</v>
      </c>
      <c r="B420" s="51" t="s">
        <v>173</v>
      </c>
      <c r="C420" s="52" t="s">
        <v>935</v>
      </c>
      <c r="D420" s="53">
        <v>1250</v>
      </c>
    </row>
    <row r="421" spans="1:4" x14ac:dyDescent="0.2">
      <c r="A421" s="51" t="s">
        <v>759</v>
      </c>
      <c r="B421" s="51" t="s">
        <v>173</v>
      </c>
      <c r="C421" s="52" t="s">
        <v>5092</v>
      </c>
      <c r="D421" s="53">
        <v>42820</v>
      </c>
    </row>
    <row r="422" spans="1:4" x14ac:dyDescent="0.2">
      <c r="A422" s="51" t="s">
        <v>759</v>
      </c>
      <c r="B422" s="51" t="s">
        <v>173</v>
      </c>
      <c r="C422" s="52" t="s">
        <v>5094</v>
      </c>
      <c r="D422" s="53">
        <v>-47460</v>
      </c>
    </row>
    <row r="423" spans="1:4" x14ac:dyDescent="0.2">
      <c r="A423" s="51" t="s">
        <v>759</v>
      </c>
      <c r="B423" s="51" t="s">
        <v>174</v>
      </c>
      <c r="C423" s="52" t="s">
        <v>5089</v>
      </c>
      <c r="D423" s="53">
        <v>2410</v>
      </c>
    </row>
    <row r="424" spans="1:4" x14ac:dyDescent="0.2">
      <c r="A424" s="51" t="s">
        <v>759</v>
      </c>
      <c r="B424" s="51" t="s">
        <v>174</v>
      </c>
      <c r="C424" s="52" t="s">
        <v>5090</v>
      </c>
      <c r="D424" s="53">
        <v>20</v>
      </c>
    </row>
    <row r="425" spans="1:4" x14ac:dyDescent="0.2">
      <c r="A425" s="51" t="s">
        <v>759</v>
      </c>
      <c r="B425" s="51" t="s">
        <v>174</v>
      </c>
      <c r="C425" s="52" t="s">
        <v>935</v>
      </c>
      <c r="D425" s="53">
        <v>60</v>
      </c>
    </row>
    <row r="426" spans="1:4" x14ac:dyDescent="0.2">
      <c r="A426" s="51" t="s">
        <v>759</v>
      </c>
      <c r="B426" s="51" t="s">
        <v>174</v>
      </c>
      <c r="C426" s="52" t="s">
        <v>5092</v>
      </c>
      <c r="D426" s="53">
        <v>7360</v>
      </c>
    </row>
    <row r="427" spans="1:4" x14ac:dyDescent="0.2">
      <c r="A427" s="51" t="s">
        <v>759</v>
      </c>
      <c r="B427" s="51" t="s">
        <v>174</v>
      </c>
      <c r="C427" s="52" t="s">
        <v>5094</v>
      </c>
      <c r="D427" s="53">
        <v>-4220</v>
      </c>
    </row>
    <row r="428" spans="1:4" x14ac:dyDescent="0.2">
      <c r="A428" s="51" t="s">
        <v>759</v>
      </c>
      <c r="B428" s="51" t="s">
        <v>175</v>
      </c>
      <c r="C428" s="52" t="s">
        <v>5087</v>
      </c>
      <c r="D428" s="53">
        <v>9860</v>
      </c>
    </row>
    <row r="429" spans="1:4" x14ac:dyDescent="0.2">
      <c r="A429" s="51" t="s">
        <v>759</v>
      </c>
      <c r="B429" s="51" t="s">
        <v>175</v>
      </c>
      <c r="C429" s="52" t="s">
        <v>5089</v>
      </c>
      <c r="D429" s="53">
        <v>9840</v>
      </c>
    </row>
    <row r="430" spans="1:4" x14ac:dyDescent="0.2">
      <c r="A430" s="51" t="s">
        <v>759</v>
      </c>
      <c r="B430" s="51" t="s">
        <v>175</v>
      </c>
      <c r="C430" s="52" t="s">
        <v>5090</v>
      </c>
      <c r="D430" s="53">
        <v>270</v>
      </c>
    </row>
    <row r="431" spans="1:4" x14ac:dyDescent="0.2">
      <c r="A431" s="51" t="s">
        <v>759</v>
      </c>
      <c r="B431" s="51" t="s">
        <v>175</v>
      </c>
      <c r="C431" s="52" t="s">
        <v>935</v>
      </c>
      <c r="D431" s="53">
        <v>200</v>
      </c>
    </row>
    <row r="432" spans="1:4" x14ac:dyDescent="0.2">
      <c r="A432" s="51" t="s">
        <v>759</v>
      </c>
      <c r="B432" s="51" t="s">
        <v>175</v>
      </c>
      <c r="C432" s="52" t="s">
        <v>5092</v>
      </c>
      <c r="D432" s="53">
        <v>31440</v>
      </c>
    </row>
    <row r="433" spans="1:4" x14ac:dyDescent="0.2">
      <c r="A433" s="51" t="s">
        <v>759</v>
      </c>
      <c r="B433" s="51" t="s">
        <v>175</v>
      </c>
      <c r="C433" s="52" t="s">
        <v>5094</v>
      </c>
      <c r="D433" s="53">
        <v>-41900</v>
      </c>
    </row>
    <row r="434" spans="1:4" x14ac:dyDescent="0.2">
      <c r="A434" s="51" t="s">
        <v>759</v>
      </c>
      <c r="B434" s="51" t="s">
        <v>176</v>
      </c>
      <c r="C434" s="52" t="s">
        <v>5089</v>
      </c>
      <c r="D434" s="53">
        <v>1300</v>
      </c>
    </row>
    <row r="435" spans="1:4" x14ac:dyDescent="0.2">
      <c r="A435" s="51" t="s">
        <v>759</v>
      </c>
      <c r="B435" s="51" t="s">
        <v>176</v>
      </c>
      <c r="C435" s="52" t="s">
        <v>935</v>
      </c>
      <c r="D435" s="53">
        <v>570</v>
      </c>
    </row>
    <row r="436" spans="1:4" x14ac:dyDescent="0.2">
      <c r="A436" s="51" t="s">
        <v>759</v>
      </c>
      <c r="B436" s="51" t="s">
        <v>176</v>
      </c>
      <c r="C436" s="52" t="s">
        <v>5092</v>
      </c>
      <c r="D436" s="53">
        <v>25150</v>
      </c>
    </row>
    <row r="437" spans="1:4" x14ac:dyDescent="0.2">
      <c r="A437" s="51" t="s">
        <v>759</v>
      </c>
      <c r="B437" s="51" t="s">
        <v>176</v>
      </c>
      <c r="C437" s="52" t="s">
        <v>5094</v>
      </c>
      <c r="D437" s="53">
        <v>-4590</v>
      </c>
    </row>
    <row r="438" spans="1:4" x14ac:dyDescent="0.2">
      <c r="A438" s="51" t="s">
        <v>759</v>
      </c>
      <c r="B438" s="51" t="s">
        <v>177</v>
      </c>
      <c r="C438" s="52" t="s">
        <v>5092</v>
      </c>
      <c r="D438" s="53">
        <v>2450</v>
      </c>
    </row>
    <row r="439" spans="1:4" x14ac:dyDescent="0.2">
      <c r="A439" s="51" t="s">
        <v>759</v>
      </c>
      <c r="B439" s="51" t="s">
        <v>177</v>
      </c>
      <c r="C439" s="52" t="s">
        <v>5094</v>
      </c>
      <c r="D439" s="53">
        <v>-4720</v>
      </c>
    </row>
    <row r="440" spans="1:4" x14ac:dyDescent="0.2">
      <c r="A440" s="51" t="s">
        <v>759</v>
      </c>
      <c r="B440" s="51" t="s">
        <v>178</v>
      </c>
      <c r="C440" s="52" t="s">
        <v>5089</v>
      </c>
      <c r="D440" s="53">
        <v>16130</v>
      </c>
    </row>
    <row r="441" spans="1:4" x14ac:dyDescent="0.2">
      <c r="A441" s="51" t="s">
        <v>759</v>
      </c>
      <c r="B441" s="51" t="s">
        <v>178</v>
      </c>
      <c r="C441" s="52" t="s">
        <v>5090</v>
      </c>
      <c r="D441" s="53">
        <v>70</v>
      </c>
    </row>
    <row r="442" spans="1:4" x14ac:dyDescent="0.2">
      <c r="A442" s="51" t="s">
        <v>759</v>
      </c>
      <c r="B442" s="51" t="s">
        <v>178</v>
      </c>
      <c r="C442" s="52" t="s">
        <v>935</v>
      </c>
      <c r="D442" s="53">
        <v>12780</v>
      </c>
    </row>
    <row r="443" spans="1:4" x14ac:dyDescent="0.2">
      <c r="A443" s="51" t="s">
        <v>759</v>
      </c>
      <c r="B443" s="51" t="s">
        <v>178</v>
      </c>
      <c r="C443" s="52" t="s">
        <v>5092</v>
      </c>
      <c r="D443" s="53">
        <v>12070</v>
      </c>
    </row>
    <row r="444" spans="1:4" x14ac:dyDescent="0.2">
      <c r="A444" s="51" t="s">
        <v>759</v>
      </c>
      <c r="B444" s="51" t="s">
        <v>178</v>
      </c>
      <c r="C444" s="52" t="s">
        <v>5094</v>
      </c>
      <c r="D444" s="53">
        <v>-98550</v>
      </c>
    </row>
    <row r="445" spans="1:4" x14ac:dyDescent="0.2">
      <c r="A445" s="51" t="s">
        <v>759</v>
      </c>
      <c r="B445" s="51" t="s">
        <v>179</v>
      </c>
      <c r="C445" s="52" t="s">
        <v>5087</v>
      </c>
      <c r="D445" s="53">
        <v>10930</v>
      </c>
    </row>
    <row r="446" spans="1:4" x14ac:dyDescent="0.2">
      <c r="A446" s="51" t="s">
        <v>759</v>
      </c>
      <c r="B446" s="51" t="s">
        <v>179</v>
      </c>
      <c r="C446" s="52" t="s">
        <v>5089</v>
      </c>
      <c r="D446" s="53">
        <v>1370</v>
      </c>
    </row>
    <row r="447" spans="1:4" x14ac:dyDescent="0.2">
      <c r="A447" s="51" t="s">
        <v>759</v>
      </c>
      <c r="B447" s="51" t="s">
        <v>179</v>
      </c>
      <c r="C447" s="52" t="s">
        <v>935</v>
      </c>
      <c r="D447" s="53">
        <v>490</v>
      </c>
    </row>
    <row r="448" spans="1:4" x14ac:dyDescent="0.2">
      <c r="A448" s="51" t="s">
        <v>759</v>
      </c>
      <c r="B448" s="51" t="s">
        <v>179</v>
      </c>
      <c r="C448" s="52" t="s">
        <v>5094</v>
      </c>
      <c r="D448" s="53">
        <v>-47740</v>
      </c>
    </row>
    <row r="449" spans="1:4" x14ac:dyDescent="0.2">
      <c r="A449" s="51" t="s">
        <v>1012</v>
      </c>
      <c r="B449" s="51" t="s">
        <v>182</v>
      </c>
      <c r="C449" s="52" t="s">
        <v>5089</v>
      </c>
      <c r="D449" s="53">
        <v>16900</v>
      </c>
    </row>
    <row r="450" spans="1:4" x14ac:dyDescent="0.2">
      <c r="A450" s="51" t="s">
        <v>1012</v>
      </c>
      <c r="B450" s="51" t="s">
        <v>183</v>
      </c>
      <c r="C450" s="52" t="s">
        <v>935</v>
      </c>
      <c r="D450" s="53">
        <v>5530</v>
      </c>
    </row>
    <row r="451" spans="1:4" x14ac:dyDescent="0.2">
      <c r="A451" s="51" t="s">
        <v>1012</v>
      </c>
      <c r="B451" s="51" t="s">
        <v>185</v>
      </c>
      <c r="C451" s="52" t="s">
        <v>5092</v>
      </c>
      <c r="D451" s="53">
        <v>800</v>
      </c>
    </row>
    <row r="452" spans="1:4" x14ac:dyDescent="0.2">
      <c r="A452" s="51" t="s">
        <v>1012</v>
      </c>
      <c r="B452" s="51" t="s">
        <v>192</v>
      </c>
      <c r="C452" s="52" t="s">
        <v>5087</v>
      </c>
      <c r="D452" s="53">
        <v>434101</v>
      </c>
    </row>
    <row r="453" spans="1:4" x14ac:dyDescent="0.2">
      <c r="A453" s="51" t="s">
        <v>1012</v>
      </c>
      <c r="B453" s="51" t="s">
        <v>192</v>
      </c>
      <c r="C453" s="52" t="s">
        <v>5088</v>
      </c>
      <c r="D453" s="53">
        <v>110</v>
      </c>
    </row>
    <row r="454" spans="1:4" x14ac:dyDescent="0.2">
      <c r="A454" s="51" t="s">
        <v>1012</v>
      </c>
      <c r="B454" s="51" t="s">
        <v>192</v>
      </c>
      <c r="C454" s="52" t="s">
        <v>5090</v>
      </c>
      <c r="D454" s="53">
        <v>1480</v>
      </c>
    </row>
    <row r="455" spans="1:4" x14ac:dyDescent="0.2">
      <c r="A455" s="51" t="s">
        <v>1012</v>
      </c>
      <c r="B455" s="51" t="s">
        <v>192</v>
      </c>
      <c r="C455" s="52" t="s">
        <v>935</v>
      </c>
      <c r="D455" s="53">
        <v>23350</v>
      </c>
    </row>
    <row r="456" spans="1:4" x14ac:dyDescent="0.2">
      <c r="A456" s="51" t="s">
        <v>1012</v>
      </c>
      <c r="B456" s="51" t="s">
        <v>192</v>
      </c>
      <c r="C456" s="52" t="s">
        <v>5092</v>
      </c>
      <c r="D456" s="53">
        <v>436280</v>
      </c>
    </row>
    <row r="457" spans="1:4" x14ac:dyDescent="0.2">
      <c r="A457" s="51" t="s">
        <v>1012</v>
      </c>
      <c r="B457" s="51" t="s">
        <v>193</v>
      </c>
      <c r="C457" s="52" t="s">
        <v>5089</v>
      </c>
      <c r="D457" s="53">
        <v>500</v>
      </c>
    </row>
    <row r="458" spans="1:4" x14ac:dyDescent="0.2">
      <c r="A458" s="51" t="s">
        <v>1012</v>
      </c>
      <c r="B458" s="51" t="s">
        <v>193</v>
      </c>
      <c r="C458" s="52" t="s">
        <v>935</v>
      </c>
      <c r="D458" s="53">
        <v>900</v>
      </c>
    </row>
    <row r="459" spans="1:4" x14ac:dyDescent="0.2">
      <c r="A459" s="51" t="s">
        <v>1012</v>
      </c>
      <c r="B459" s="51" t="s">
        <v>193</v>
      </c>
      <c r="C459" s="52" t="s">
        <v>5092</v>
      </c>
      <c r="D459" s="53">
        <v>6560</v>
      </c>
    </row>
    <row r="460" spans="1:4" x14ac:dyDescent="0.2">
      <c r="A460" s="51" t="s">
        <v>1012</v>
      </c>
      <c r="B460" s="51" t="s">
        <v>193</v>
      </c>
      <c r="C460" s="52" t="s">
        <v>5093</v>
      </c>
      <c r="D460" s="53">
        <v>19670</v>
      </c>
    </row>
    <row r="461" spans="1:4" x14ac:dyDescent="0.2">
      <c r="A461" s="51" t="s">
        <v>1012</v>
      </c>
      <c r="B461" s="51" t="s">
        <v>194</v>
      </c>
      <c r="C461" s="52" t="s">
        <v>5089</v>
      </c>
      <c r="D461" s="53">
        <v>6215</v>
      </c>
    </row>
    <row r="462" spans="1:4" x14ac:dyDescent="0.2">
      <c r="A462" s="51" t="s">
        <v>1012</v>
      </c>
      <c r="B462" s="51" t="s">
        <v>196</v>
      </c>
      <c r="C462" s="52" t="s">
        <v>935</v>
      </c>
      <c r="D462" s="53">
        <v>800</v>
      </c>
    </row>
    <row r="463" spans="1:4" x14ac:dyDescent="0.2">
      <c r="A463" s="51" t="s">
        <v>1012</v>
      </c>
      <c r="B463" s="51" t="s">
        <v>197</v>
      </c>
      <c r="C463" s="52" t="s">
        <v>5087</v>
      </c>
      <c r="D463" s="53">
        <v>26740</v>
      </c>
    </row>
    <row r="464" spans="1:4" x14ac:dyDescent="0.2">
      <c r="A464" s="51" t="s">
        <v>1012</v>
      </c>
      <c r="B464" s="51" t="s">
        <v>199</v>
      </c>
      <c r="C464" s="52" t="s">
        <v>5087</v>
      </c>
      <c r="D464" s="53">
        <v>281000</v>
      </c>
    </row>
    <row r="465" spans="1:4" x14ac:dyDescent="0.2">
      <c r="A465" s="51" t="s">
        <v>1012</v>
      </c>
      <c r="B465" s="51" t="s">
        <v>199</v>
      </c>
      <c r="C465" s="52" t="s">
        <v>5088</v>
      </c>
      <c r="D465" s="53">
        <v>760</v>
      </c>
    </row>
    <row r="466" spans="1:4" x14ac:dyDescent="0.2">
      <c r="A466" s="51" t="s">
        <v>1012</v>
      </c>
      <c r="B466" s="51" t="s">
        <v>199</v>
      </c>
      <c r="C466" s="52" t="s">
        <v>5089</v>
      </c>
      <c r="D466" s="53">
        <v>113910</v>
      </c>
    </row>
    <row r="467" spans="1:4" x14ac:dyDescent="0.2">
      <c r="A467" s="51" t="s">
        <v>1012</v>
      </c>
      <c r="B467" s="51" t="s">
        <v>199</v>
      </c>
      <c r="C467" s="52" t="s">
        <v>5090</v>
      </c>
      <c r="D467" s="53">
        <v>13840</v>
      </c>
    </row>
    <row r="468" spans="1:4" x14ac:dyDescent="0.2">
      <c r="A468" s="51" t="s">
        <v>1012</v>
      </c>
      <c r="B468" s="51" t="s">
        <v>199</v>
      </c>
      <c r="C468" s="52" t="s">
        <v>935</v>
      </c>
      <c r="D468" s="53">
        <v>101520</v>
      </c>
    </row>
    <row r="469" spans="1:4" x14ac:dyDescent="0.2">
      <c r="A469" s="51" t="s">
        <v>1012</v>
      </c>
      <c r="B469" s="51" t="s">
        <v>199</v>
      </c>
      <c r="C469" s="52" t="s">
        <v>5092</v>
      </c>
      <c r="D469" s="53">
        <v>13920</v>
      </c>
    </row>
    <row r="470" spans="1:4" x14ac:dyDescent="0.2">
      <c r="A470" s="51" t="s">
        <v>1012</v>
      </c>
      <c r="B470" s="51" t="s">
        <v>199</v>
      </c>
      <c r="C470" s="52" t="s">
        <v>5093</v>
      </c>
      <c r="D470" s="53">
        <v>4130</v>
      </c>
    </row>
    <row r="471" spans="1:4" x14ac:dyDescent="0.2">
      <c r="A471" s="51" t="s">
        <v>1012</v>
      </c>
      <c r="B471" s="51" t="s">
        <v>199</v>
      </c>
      <c r="C471" s="52" t="s">
        <v>5094</v>
      </c>
      <c r="D471" s="53">
        <v>-380770</v>
      </c>
    </row>
    <row r="472" spans="1:4" x14ac:dyDescent="0.2">
      <c r="A472" s="51" t="s">
        <v>1012</v>
      </c>
      <c r="B472" s="51" t="s">
        <v>200</v>
      </c>
      <c r="C472" s="52" t="s">
        <v>5087</v>
      </c>
      <c r="D472" s="53">
        <v>220520</v>
      </c>
    </row>
    <row r="473" spans="1:4" x14ac:dyDescent="0.2">
      <c r="A473" s="51" t="s">
        <v>1012</v>
      </c>
      <c r="B473" s="51" t="s">
        <v>200</v>
      </c>
      <c r="C473" s="52" t="s">
        <v>5090</v>
      </c>
      <c r="D473" s="53">
        <v>4920</v>
      </c>
    </row>
    <row r="474" spans="1:4" x14ac:dyDescent="0.2">
      <c r="A474" s="51" t="s">
        <v>1012</v>
      </c>
      <c r="B474" s="51" t="s">
        <v>200</v>
      </c>
      <c r="C474" s="52" t="s">
        <v>935</v>
      </c>
      <c r="D474" s="53">
        <v>26300</v>
      </c>
    </row>
    <row r="475" spans="1:4" x14ac:dyDescent="0.2">
      <c r="A475" s="51" t="s">
        <v>1012</v>
      </c>
      <c r="B475" s="51" t="s">
        <v>200</v>
      </c>
      <c r="C475" s="52" t="s">
        <v>5092</v>
      </c>
      <c r="D475" s="53">
        <v>640</v>
      </c>
    </row>
    <row r="476" spans="1:4" x14ac:dyDescent="0.2">
      <c r="A476" s="51" t="s">
        <v>1012</v>
      </c>
      <c r="B476" s="51" t="s">
        <v>200</v>
      </c>
      <c r="C476" s="52" t="s">
        <v>5094</v>
      </c>
      <c r="D476" s="53">
        <v>-173660</v>
      </c>
    </row>
    <row r="477" spans="1:4" x14ac:dyDescent="0.2">
      <c r="A477" s="51" t="s">
        <v>1012</v>
      </c>
      <c r="B477" s="51" t="s">
        <v>201</v>
      </c>
      <c r="C477" s="52" t="s">
        <v>935</v>
      </c>
      <c r="D477" s="53">
        <v>23140</v>
      </c>
    </row>
    <row r="478" spans="1:4" x14ac:dyDescent="0.2">
      <c r="A478" s="51" t="s">
        <v>1012</v>
      </c>
      <c r="B478" s="51" t="s">
        <v>201</v>
      </c>
      <c r="C478" s="52" t="s">
        <v>5092</v>
      </c>
      <c r="D478" s="53">
        <v>5220</v>
      </c>
    </row>
    <row r="479" spans="1:4" x14ac:dyDescent="0.2">
      <c r="A479" s="51" t="s">
        <v>1012</v>
      </c>
      <c r="B479" s="51" t="s">
        <v>202</v>
      </c>
      <c r="C479" s="52" t="s">
        <v>5092</v>
      </c>
      <c r="D479" s="53">
        <v>6050</v>
      </c>
    </row>
    <row r="480" spans="1:4" x14ac:dyDescent="0.2">
      <c r="A480" s="51" t="s">
        <v>1012</v>
      </c>
      <c r="B480" s="51" t="s">
        <v>203</v>
      </c>
      <c r="C480" s="52" t="s">
        <v>5089</v>
      </c>
      <c r="D480" s="53">
        <v>1480</v>
      </c>
    </row>
    <row r="481" spans="1:4" x14ac:dyDescent="0.2">
      <c r="A481" s="51" t="s">
        <v>1012</v>
      </c>
      <c r="B481" s="51" t="s">
        <v>203</v>
      </c>
      <c r="C481" s="52" t="s">
        <v>5092</v>
      </c>
      <c r="D481" s="53">
        <v>8920</v>
      </c>
    </row>
    <row r="482" spans="1:4" x14ac:dyDescent="0.2">
      <c r="A482" s="51" t="s">
        <v>1012</v>
      </c>
      <c r="B482" s="51" t="s">
        <v>203</v>
      </c>
      <c r="C482" s="52" t="s">
        <v>5093</v>
      </c>
      <c r="D482" s="53">
        <v>5500</v>
      </c>
    </row>
    <row r="483" spans="1:4" x14ac:dyDescent="0.2">
      <c r="A483" s="51" t="s">
        <v>1012</v>
      </c>
      <c r="B483" s="51" t="s">
        <v>204</v>
      </c>
      <c r="C483" s="52" t="s">
        <v>5089</v>
      </c>
      <c r="D483" s="53">
        <v>130</v>
      </c>
    </row>
    <row r="484" spans="1:4" x14ac:dyDescent="0.2">
      <c r="A484" s="51" t="s">
        <v>1012</v>
      </c>
      <c r="B484" s="51" t="s">
        <v>204</v>
      </c>
      <c r="C484" s="52" t="s">
        <v>935</v>
      </c>
      <c r="D484" s="53">
        <v>4980</v>
      </c>
    </row>
    <row r="485" spans="1:4" x14ac:dyDescent="0.2">
      <c r="A485" s="51" t="s">
        <v>1012</v>
      </c>
      <c r="B485" s="51" t="s">
        <v>204</v>
      </c>
      <c r="C485" s="52" t="s">
        <v>5092</v>
      </c>
      <c r="D485" s="53">
        <v>5680</v>
      </c>
    </row>
    <row r="486" spans="1:4" x14ac:dyDescent="0.2">
      <c r="A486" s="51" t="s">
        <v>1012</v>
      </c>
      <c r="B486" s="51" t="s">
        <v>204</v>
      </c>
      <c r="C486" s="52" t="s">
        <v>5093</v>
      </c>
      <c r="D486" s="53">
        <v>3530</v>
      </c>
    </row>
    <row r="487" spans="1:4" x14ac:dyDescent="0.2">
      <c r="A487" s="51" t="s">
        <v>1012</v>
      </c>
      <c r="B487" s="51" t="s">
        <v>205</v>
      </c>
      <c r="C487" s="52" t="s">
        <v>5092</v>
      </c>
      <c r="D487" s="53">
        <v>330</v>
      </c>
    </row>
    <row r="488" spans="1:4" x14ac:dyDescent="0.2">
      <c r="A488" s="51" t="s">
        <v>975</v>
      </c>
      <c r="B488" s="51" t="s">
        <v>210</v>
      </c>
      <c r="C488" s="52" t="s">
        <v>5087</v>
      </c>
      <c r="D488" s="53">
        <v>578740</v>
      </c>
    </row>
    <row r="489" spans="1:4" x14ac:dyDescent="0.2">
      <c r="A489" s="51" t="s">
        <v>975</v>
      </c>
      <c r="B489" s="51" t="s">
        <v>210</v>
      </c>
      <c r="C489" s="52" t="s">
        <v>5089</v>
      </c>
      <c r="D489" s="53">
        <v>15230</v>
      </c>
    </row>
    <row r="490" spans="1:4" x14ac:dyDescent="0.2">
      <c r="A490" s="51" t="s">
        <v>975</v>
      </c>
      <c r="B490" s="51" t="s">
        <v>210</v>
      </c>
      <c r="C490" s="52" t="s">
        <v>5090</v>
      </c>
      <c r="D490" s="53">
        <v>19070</v>
      </c>
    </row>
    <row r="491" spans="1:4" x14ac:dyDescent="0.2">
      <c r="A491" s="51" t="s">
        <v>975</v>
      </c>
      <c r="B491" s="51" t="s">
        <v>210</v>
      </c>
      <c r="C491" s="52" t="s">
        <v>935</v>
      </c>
      <c r="D491" s="53">
        <v>30820</v>
      </c>
    </row>
    <row r="492" spans="1:4" x14ac:dyDescent="0.2">
      <c r="A492" s="51" t="s">
        <v>975</v>
      </c>
      <c r="B492" s="51" t="s">
        <v>210</v>
      </c>
      <c r="C492" s="52" t="s">
        <v>5092</v>
      </c>
      <c r="D492" s="53">
        <v>165910</v>
      </c>
    </row>
    <row r="493" spans="1:4" x14ac:dyDescent="0.2">
      <c r="A493" s="51" t="s">
        <v>975</v>
      </c>
      <c r="B493" s="51" t="s">
        <v>210</v>
      </c>
      <c r="C493" s="52" t="s">
        <v>5094</v>
      </c>
      <c r="D493" s="53">
        <f>-798700-D494</f>
        <v>-35960</v>
      </c>
    </row>
    <row r="494" spans="1:4" x14ac:dyDescent="0.2">
      <c r="A494" s="54" t="s">
        <v>975</v>
      </c>
      <c r="B494" s="54" t="s">
        <v>210</v>
      </c>
      <c r="C494" s="52" t="s">
        <v>5095</v>
      </c>
      <c r="D494" s="55">
        <v>-762740</v>
      </c>
    </row>
    <row r="495" spans="1:4" x14ac:dyDescent="0.2">
      <c r="A495" s="51" t="s">
        <v>975</v>
      </c>
      <c r="B495" s="51" t="s">
        <v>211</v>
      </c>
      <c r="C495" s="52" t="s">
        <v>5087</v>
      </c>
      <c r="D495" s="53">
        <v>99300</v>
      </c>
    </row>
    <row r="496" spans="1:4" x14ac:dyDescent="0.2">
      <c r="A496" s="51" t="s">
        <v>975</v>
      </c>
      <c r="B496" s="51" t="s">
        <v>211</v>
      </c>
      <c r="C496" s="52" t="s">
        <v>5088</v>
      </c>
      <c r="D496" s="53">
        <v>730</v>
      </c>
    </row>
    <row r="497" spans="1:4" x14ac:dyDescent="0.2">
      <c r="A497" s="51" t="s">
        <v>975</v>
      </c>
      <c r="B497" s="51" t="s">
        <v>211</v>
      </c>
      <c r="C497" s="52" t="s">
        <v>5089</v>
      </c>
      <c r="D497" s="53">
        <v>44130</v>
      </c>
    </row>
    <row r="498" spans="1:4" x14ac:dyDescent="0.2">
      <c r="A498" s="51" t="s">
        <v>975</v>
      </c>
      <c r="B498" s="51" t="s">
        <v>211</v>
      </c>
      <c r="C498" s="52" t="s">
        <v>5090</v>
      </c>
      <c r="D498" s="53">
        <v>23770</v>
      </c>
    </row>
    <row r="499" spans="1:4" x14ac:dyDescent="0.2">
      <c r="A499" s="51" t="s">
        <v>975</v>
      </c>
      <c r="B499" s="51" t="s">
        <v>211</v>
      </c>
      <c r="C499" s="52" t="s">
        <v>935</v>
      </c>
      <c r="D499" s="53">
        <v>5350</v>
      </c>
    </row>
    <row r="500" spans="1:4" x14ac:dyDescent="0.2">
      <c r="A500" s="51" t="s">
        <v>975</v>
      </c>
      <c r="B500" s="51" t="s">
        <v>211</v>
      </c>
      <c r="C500" s="52" t="s">
        <v>5092</v>
      </c>
      <c r="D500" s="53">
        <v>22730</v>
      </c>
    </row>
    <row r="501" spans="1:4" x14ac:dyDescent="0.2">
      <c r="A501" s="51" t="s">
        <v>975</v>
      </c>
      <c r="B501" s="51" t="s">
        <v>211</v>
      </c>
      <c r="C501" s="52" t="s">
        <v>5093</v>
      </c>
      <c r="D501" s="53">
        <v>568060</v>
      </c>
    </row>
    <row r="502" spans="1:4" x14ac:dyDescent="0.2">
      <c r="A502" s="51" t="s">
        <v>975</v>
      </c>
      <c r="B502" s="51" t="s">
        <v>211</v>
      </c>
      <c r="C502" s="52" t="s">
        <v>5094</v>
      </c>
      <c r="D502" s="53">
        <v>-33000</v>
      </c>
    </row>
    <row r="503" spans="1:4" x14ac:dyDescent="0.2">
      <c r="A503" s="51" t="s">
        <v>975</v>
      </c>
      <c r="B503" s="51" t="s">
        <v>212</v>
      </c>
      <c r="C503" s="52" t="s">
        <v>5089</v>
      </c>
      <c r="D503" s="53">
        <v>11660</v>
      </c>
    </row>
    <row r="504" spans="1:4" x14ac:dyDescent="0.2">
      <c r="A504" s="51" t="s">
        <v>1008</v>
      </c>
      <c r="B504" s="51" t="s">
        <v>214</v>
      </c>
      <c r="C504" s="52" t="s">
        <v>935</v>
      </c>
      <c r="D504" s="53">
        <v>150000</v>
      </c>
    </row>
    <row r="505" spans="1:4" x14ac:dyDescent="0.2">
      <c r="A505" s="51" t="s">
        <v>1008</v>
      </c>
      <c r="B505" s="51" t="s">
        <v>216</v>
      </c>
      <c r="C505" s="52" t="s">
        <v>5087</v>
      </c>
      <c r="D505" s="53">
        <v>171261279</v>
      </c>
    </row>
    <row r="506" spans="1:4" x14ac:dyDescent="0.2">
      <c r="A506" s="51" t="s">
        <v>1008</v>
      </c>
      <c r="B506" s="51" t="s">
        <v>218</v>
      </c>
      <c r="C506" s="52" t="s">
        <v>935</v>
      </c>
      <c r="D506" s="53">
        <v>2722728</v>
      </c>
    </row>
    <row r="507" spans="1:4" x14ac:dyDescent="0.2">
      <c r="A507" s="51" t="s">
        <v>1008</v>
      </c>
      <c r="B507" s="51" t="s">
        <v>219</v>
      </c>
      <c r="C507" s="52" t="s">
        <v>935</v>
      </c>
      <c r="D507" s="53">
        <v>54559509</v>
      </c>
    </row>
    <row r="508" spans="1:4" x14ac:dyDescent="0.2">
      <c r="A508" s="51" t="s">
        <v>1008</v>
      </c>
      <c r="B508" s="51" t="s">
        <v>220</v>
      </c>
      <c r="C508" s="52" t="s">
        <v>935</v>
      </c>
      <c r="D508" s="53">
        <v>17524243</v>
      </c>
    </row>
    <row r="509" spans="1:4" x14ac:dyDescent="0.2">
      <c r="A509" s="51" t="s">
        <v>1008</v>
      </c>
      <c r="B509" s="51" t="s">
        <v>221</v>
      </c>
      <c r="C509" s="52" t="s">
        <v>935</v>
      </c>
      <c r="D509" s="53">
        <v>3076620</v>
      </c>
    </row>
    <row r="510" spans="1:4" x14ac:dyDescent="0.2">
      <c r="A510" s="51" t="s">
        <v>1008</v>
      </c>
      <c r="B510" s="51" t="s">
        <v>222</v>
      </c>
      <c r="C510" s="52" t="s">
        <v>935</v>
      </c>
      <c r="D510" s="53">
        <v>2642500</v>
      </c>
    </row>
    <row r="511" spans="1:4" x14ac:dyDescent="0.2">
      <c r="A511" s="51" t="s">
        <v>1008</v>
      </c>
      <c r="B511" s="51" t="s">
        <v>939</v>
      </c>
      <c r="C511" s="52" t="s">
        <v>935</v>
      </c>
      <c r="D511" s="53">
        <v>1302280</v>
      </c>
    </row>
    <row r="512" spans="1:4" x14ac:dyDescent="0.2">
      <c r="A512" s="51" t="s">
        <v>1008</v>
      </c>
      <c r="B512" s="51" t="s">
        <v>223</v>
      </c>
      <c r="C512" s="52" t="s">
        <v>5094</v>
      </c>
      <c r="D512" s="53">
        <v>-141935640</v>
      </c>
    </row>
    <row r="513" spans="1:4" x14ac:dyDescent="0.2">
      <c r="A513" s="51" t="s">
        <v>1008</v>
      </c>
      <c r="B513" s="51" t="s">
        <v>224</v>
      </c>
      <c r="C513" s="52" t="s">
        <v>5094</v>
      </c>
      <c r="D513" s="53">
        <v>-2722728</v>
      </c>
    </row>
    <row r="514" spans="1:4" x14ac:dyDescent="0.2">
      <c r="A514" s="51" t="s">
        <v>1008</v>
      </c>
      <c r="B514" s="51" t="s">
        <v>225</v>
      </c>
      <c r="C514" s="52" t="s">
        <v>5094</v>
      </c>
      <c r="D514" s="53">
        <v>-14294858</v>
      </c>
    </row>
    <row r="515" spans="1:4" x14ac:dyDescent="0.2">
      <c r="A515" s="51" t="s">
        <v>1008</v>
      </c>
      <c r="B515" s="51" t="s">
        <v>228</v>
      </c>
      <c r="C515" s="52" t="s">
        <v>5094</v>
      </c>
      <c r="D515" s="53">
        <v>-7021400</v>
      </c>
    </row>
    <row r="516" spans="1:4" x14ac:dyDescent="0.2">
      <c r="A516" s="51" t="s">
        <v>1001</v>
      </c>
      <c r="B516" s="51" t="s">
        <v>229</v>
      </c>
      <c r="C516" s="52" t="s">
        <v>5089</v>
      </c>
      <c r="D516" s="53">
        <v>760</v>
      </c>
    </row>
    <row r="517" spans="1:4" x14ac:dyDescent="0.2">
      <c r="A517" s="51" t="s">
        <v>1001</v>
      </c>
      <c r="B517" s="51" t="s">
        <v>229</v>
      </c>
      <c r="C517" s="52" t="s">
        <v>935</v>
      </c>
      <c r="D517" s="53">
        <v>218373</v>
      </c>
    </row>
    <row r="518" spans="1:4" x14ac:dyDescent="0.2">
      <c r="A518" s="51" t="s">
        <v>1001</v>
      </c>
      <c r="B518" s="51" t="s">
        <v>229</v>
      </c>
      <c r="C518" s="52" t="s">
        <v>5092</v>
      </c>
      <c r="D518" s="53">
        <v>768600</v>
      </c>
    </row>
    <row r="519" spans="1:4" x14ac:dyDescent="0.2">
      <c r="A519" s="51" t="s">
        <v>1001</v>
      </c>
      <c r="B519" s="51" t="s">
        <v>229</v>
      </c>
      <c r="C519" s="52" t="s">
        <v>5094</v>
      </c>
      <c r="D519" s="53">
        <f>-781820-D520</f>
        <v>-115000</v>
      </c>
    </row>
    <row r="520" spans="1:4" x14ac:dyDescent="0.2">
      <c r="A520" s="54" t="s">
        <v>1001</v>
      </c>
      <c r="B520" s="54" t="s">
        <v>229</v>
      </c>
      <c r="C520" s="52" t="s">
        <v>5095</v>
      </c>
      <c r="D520" s="55">
        <v>-666820</v>
      </c>
    </row>
    <row r="521" spans="1:4" x14ac:dyDescent="0.2">
      <c r="A521" s="51" t="s">
        <v>1001</v>
      </c>
      <c r="B521" s="51" t="s">
        <v>230</v>
      </c>
      <c r="C521" s="52" t="s">
        <v>5087</v>
      </c>
      <c r="D521" s="53">
        <v>144850</v>
      </c>
    </row>
    <row r="522" spans="1:4" x14ac:dyDescent="0.2">
      <c r="A522" s="51" t="s">
        <v>1001</v>
      </c>
      <c r="B522" s="51" t="s">
        <v>230</v>
      </c>
      <c r="C522" s="52" t="s">
        <v>5092</v>
      </c>
      <c r="D522" s="53">
        <v>12100</v>
      </c>
    </row>
    <row r="523" spans="1:4" x14ac:dyDescent="0.2">
      <c r="A523" s="51" t="s">
        <v>1001</v>
      </c>
      <c r="B523" s="51" t="s">
        <v>230</v>
      </c>
      <c r="C523" s="52" t="s">
        <v>5094</v>
      </c>
      <c r="D523" s="53">
        <f>-156680-D524</f>
        <v>0</v>
      </c>
    </row>
    <row r="524" spans="1:4" x14ac:dyDescent="0.2">
      <c r="A524" s="54" t="s">
        <v>1001</v>
      </c>
      <c r="B524" s="54" t="s">
        <v>230</v>
      </c>
      <c r="C524" s="52" t="s">
        <v>5095</v>
      </c>
      <c r="D524" s="55">
        <v>-156680</v>
      </c>
    </row>
    <row r="525" spans="1:4" x14ac:dyDescent="0.2">
      <c r="A525" s="51" t="s">
        <v>1001</v>
      </c>
      <c r="B525" s="51" t="s">
        <v>231</v>
      </c>
      <c r="C525" s="52" t="s">
        <v>5087</v>
      </c>
      <c r="D525" s="53">
        <v>167730</v>
      </c>
    </row>
    <row r="526" spans="1:4" x14ac:dyDescent="0.2">
      <c r="A526" s="51" t="s">
        <v>1001</v>
      </c>
      <c r="B526" s="51" t="s">
        <v>231</v>
      </c>
      <c r="C526" s="52" t="s">
        <v>5088</v>
      </c>
      <c r="D526" s="53">
        <v>600</v>
      </c>
    </row>
    <row r="527" spans="1:4" x14ac:dyDescent="0.2">
      <c r="A527" s="51" t="s">
        <v>1001</v>
      </c>
      <c r="B527" s="51" t="s">
        <v>231</v>
      </c>
      <c r="C527" s="52" t="s">
        <v>5090</v>
      </c>
      <c r="D527" s="53">
        <v>1070</v>
      </c>
    </row>
    <row r="528" spans="1:4" x14ac:dyDescent="0.2">
      <c r="A528" s="51" t="s">
        <v>1001</v>
      </c>
      <c r="B528" s="51" t="s">
        <v>231</v>
      </c>
      <c r="C528" s="52" t="s">
        <v>935</v>
      </c>
      <c r="D528" s="53">
        <v>9280</v>
      </c>
    </row>
    <row r="529" spans="1:4" x14ac:dyDescent="0.2">
      <c r="A529" s="51" t="s">
        <v>1001</v>
      </c>
      <c r="B529" s="51" t="s">
        <v>231</v>
      </c>
      <c r="C529" s="52" t="s">
        <v>5092</v>
      </c>
      <c r="D529" s="53">
        <v>18840</v>
      </c>
    </row>
    <row r="530" spans="1:4" x14ac:dyDescent="0.2">
      <c r="A530" s="51" t="s">
        <v>1001</v>
      </c>
      <c r="B530" s="51" t="s">
        <v>231</v>
      </c>
      <c r="C530" s="52" t="s">
        <v>5094</v>
      </c>
      <c r="D530" s="53">
        <f>-197230-D531</f>
        <v>-31000</v>
      </c>
    </row>
    <row r="531" spans="1:4" x14ac:dyDescent="0.2">
      <c r="A531" s="54" t="s">
        <v>1001</v>
      </c>
      <c r="B531" s="54" t="s">
        <v>231</v>
      </c>
      <c r="C531" s="52" t="s">
        <v>5095</v>
      </c>
      <c r="D531" s="55">
        <v>-166230</v>
      </c>
    </row>
    <row r="532" spans="1:4" x14ac:dyDescent="0.2">
      <c r="A532" s="51" t="s">
        <v>1001</v>
      </c>
      <c r="B532" s="51" t="s">
        <v>232</v>
      </c>
      <c r="C532" s="52" t="s">
        <v>5087</v>
      </c>
      <c r="D532" s="53">
        <v>27380</v>
      </c>
    </row>
    <row r="533" spans="1:4" x14ac:dyDescent="0.2">
      <c r="A533" s="51" t="s">
        <v>1001</v>
      </c>
      <c r="B533" s="51" t="s">
        <v>232</v>
      </c>
      <c r="C533" s="52" t="s">
        <v>935</v>
      </c>
      <c r="D533" s="53">
        <v>300</v>
      </c>
    </row>
    <row r="534" spans="1:4" x14ac:dyDescent="0.2">
      <c r="A534" s="51" t="s">
        <v>1001</v>
      </c>
      <c r="B534" s="51" t="s">
        <v>232</v>
      </c>
      <c r="C534" s="52" t="s">
        <v>5092</v>
      </c>
      <c r="D534" s="53">
        <v>480</v>
      </c>
    </row>
    <row r="535" spans="1:4" x14ac:dyDescent="0.2">
      <c r="A535" s="51" t="s">
        <v>1001</v>
      </c>
      <c r="B535" s="51" t="s">
        <v>232</v>
      </c>
      <c r="C535" s="52" t="s">
        <v>5094</v>
      </c>
      <c r="D535" s="53">
        <f>-28110-D536</f>
        <v>0</v>
      </c>
    </row>
    <row r="536" spans="1:4" x14ac:dyDescent="0.2">
      <c r="A536" s="54" t="s">
        <v>1001</v>
      </c>
      <c r="B536" s="54" t="s">
        <v>232</v>
      </c>
      <c r="C536" s="52" t="s">
        <v>5095</v>
      </c>
      <c r="D536" s="55">
        <v>-28110</v>
      </c>
    </row>
    <row r="537" spans="1:4" x14ac:dyDescent="0.2">
      <c r="A537" s="51" t="s">
        <v>1001</v>
      </c>
      <c r="B537" s="51" t="s">
        <v>233</v>
      </c>
      <c r="C537" s="52" t="s">
        <v>5087</v>
      </c>
      <c r="D537" s="53">
        <v>552580</v>
      </c>
    </row>
    <row r="538" spans="1:4" x14ac:dyDescent="0.2">
      <c r="A538" s="51" t="s">
        <v>1001</v>
      </c>
      <c r="B538" s="51" t="s">
        <v>233</v>
      </c>
      <c r="C538" s="52" t="s">
        <v>5088</v>
      </c>
      <c r="D538" s="53">
        <v>40</v>
      </c>
    </row>
    <row r="539" spans="1:4" x14ac:dyDescent="0.2">
      <c r="A539" s="51" t="s">
        <v>1001</v>
      </c>
      <c r="B539" s="51" t="s">
        <v>233</v>
      </c>
      <c r="C539" s="52" t="s">
        <v>5090</v>
      </c>
      <c r="D539" s="53">
        <v>20</v>
      </c>
    </row>
    <row r="540" spans="1:4" x14ac:dyDescent="0.2">
      <c r="A540" s="51" t="s">
        <v>1001</v>
      </c>
      <c r="B540" s="51" t="s">
        <v>233</v>
      </c>
      <c r="C540" s="52" t="s">
        <v>935</v>
      </c>
      <c r="D540" s="53">
        <v>9480</v>
      </c>
    </row>
    <row r="541" spans="1:4" x14ac:dyDescent="0.2">
      <c r="A541" s="51" t="s">
        <v>1001</v>
      </c>
      <c r="B541" s="51" t="s">
        <v>233</v>
      </c>
      <c r="C541" s="52" t="s">
        <v>5092</v>
      </c>
      <c r="D541" s="53">
        <v>112920</v>
      </c>
    </row>
    <row r="542" spans="1:4" x14ac:dyDescent="0.2">
      <c r="A542" s="51" t="s">
        <v>1001</v>
      </c>
      <c r="B542" s="51" t="s">
        <v>233</v>
      </c>
      <c r="C542" s="52" t="s">
        <v>5094</v>
      </c>
      <c r="D542" s="53">
        <f>-674030-D543</f>
        <v>0</v>
      </c>
    </row>
    <row r="543" spans="1:4" x14ac:dyDescent="0.2">
      <c r="A543" s="54" t="s">
        <v>1001</v>
      </c>
      <c r="B543" s="54" t="s">
        <v>233</v>
      </c>
      <c r="C543" s="52" t="s">
        <v>5095</v>
      </c>
      <c r="D543" s="55">
        <v>-674030</v>
      </c>
    </row>
    <row r="544" spans="1:4" x14ac:dyDescent="0.2">
      <c r="A544" s="51" t="s">
        <v>1001</v>
      </c>
      <c r="B544" s="51" t="s">
        <v>234</v>
      </c>
      <c r="C544" s="52" t="s">
        <v>5087</v>
      </c>
      <c r="D544" s="53">
        <v>135320</v>
      </c>
    </row>
    <row r="545" spans="1:4" x14ac:dyDescent="0.2">
      <c r="A545" s="51" t="s">
        <v>1001</v>
      </c>
      <c r="B545" s="51" t="s">
        <v>234</v>
      </c>
      <c r="C545" s="52" t="s">
        <v>5088</v>
      </c>
      <c r="D545" s="53">
        <v>90</v>
      </c>
    </row>
    <row r="546" spans="1:4" x14ac:dyDescent="0.2">
      <c r="A546" s="51" t="s">
        <v>1001</v>
      </c>
      <c r="B546" s="51" t="s">
        <v>234</v>
      </c>
      <c r="C546" s="52" t="s">
        <v>935</v>
      </c>
      <c r="D546" s="53">
        <v>40</v>
      </c>
    </row>
    <row r="547" spans="1:4" x14ac:dyDescent="0.2">
      <c r="A547" s="51" t="s">
        <v>1001</v>
      </c>
      <c r="B547" s="51" t="s">
        <v>234</v>
      </c>
      <c r="C547" s="52" t="s">
        <v>5092</v>
      </c>
      <c r="D547" s="53">
        <v>38890</v>
      </c>
    </row>
    <row r="548" spans="1:4" x14ac:dyDescent="0.2">
      <c r="A548" s="51" t="s">
        <v>1001</v>
      </c>
      <c r="B548" s="51" t="s">
        <v>234</v>
      </c>
      <c r="C548" s="52" t="s">
        <v>5094</v>
      </c>
      <c r="D548" s="53">
        <f>-174100-D549</f>
        <v>0</v>
      </c>
    </row>
    <row r="549" spans="1:4" x14ac:dyDescent="0.2">
      <c r="A549" s="54" t="s">
        <v>1001</v>
      </c>
      <c r="B549" s="54" t="s">
        <v>234</v>
      </c>
      <c r="C549" s="52" t="s">
        <v>5095</v>
      </c>
      <c r="D549" s="55">
        <v>-174100</v>
      </c>
    </row>
    <row r="550" spans="1:4" x14ac:dyDescent="0.2">
      <c r="A550" s="51" t="s">
        <v>1001</v>
      </c>
      <c r="B550" s="51" t="s">
        <v>235</v>
      </c>
      <c r="C550" s="52" t="s">
        <v>5087</v>
      </c>
      <c r="D550" s="53">
        <v>534320</v>
      </c>
    </row>
    <row r="551" spans="1:4" x14ac:dyDescent="0.2">
      <c r="A551" s="51" t="s">
        <v>1001</v>
      </c>
      <c r="B551" s="51" t="s">
        <v>235</v>
      </c>
      <c r="C551" s="52" t="s">
        <v>5088</v>
      </c>
      <c r="D551" s="53">
        <v>300</v>
      </c>
    </row>
    <row r="552" spans="1:4" x14ac:dyDescent="0.2">
      <c r="A552" s="51" t="s">
        <v>1001</v>
      </c>
      <c r="B552" s="51" t="s">
        <v>235</v>
      </c>
      <c r="C552" s="52" t="s">
        <v>5090</v>
      </c>
      <c r="D552" s="53">
        <v>670</v>
      </c>
    </row>
    <row r="553" spans="1:4" x14ac:dyDescent="0.2">
      <c r="A553" s="51" t="s">
        <v>1001</v>
      </c>
      <c r="B553" s="51" t="s">
        <v>235</v>
      </c>
      <c r="C553" s="52" t="s">
        <v>935</v>
      </c>
      <c r="D553" s="53">
        <v>8410</v>
      </c>
    </row>
    <row r="554" spans="1:4" x14ac:dyDescent="0.2">
      <c r="A554" s="51" t="s">
        <v>1001</v>
      </c>
      <c r="B554" s="51" t="s">
        <v>235</v>
      </c>
      <c r="C554" s="52" t="s">
        <v>5092</v>
      </c>
      <c r="D554" s="53">
        <v>71340</v>
      </c>
    </row>
    <row r="555" spans="1:4" x14ac:dyDescent="0.2">
      <c r="A555" s="51" t="s">
        <v>1001</v>
      </c>
      <c r="B555" s="51" t="s">
        <v>235</v>
      </c>
      <c r="C555" s="52" t="s">
        <v>5094</v>
      </c>
      <c r="D555" s="53">
        <f>-614080-D556</f>
        <v>-8740</v>
      </c>
    </row>
    <row r="556" spans="1:4" x14ac:dyDescent="0.2">
      <c r="A556" s="54" t="s">
        <v>1001</v>
      </c>
      <c r="B556" s="54" t="s">
        <v>235</v>
      </c>
      <c r="C556" s="52" t="s">
        <v>5095</v>
      </c>
      <c r="D556" s="55">
        <v>-605340</v>
      </c>
    </row>
    <row r="557" spans="1:4" x14ac:dyDescent="0.2">
      <c r="A557" s="51" t="s">
        <v>1001</v>
      </c>
      <c r="B557" s="51" t="s">
        <v>236</v>
      </c>
      <c r="C557" s="52" t="s">
        <v>5087</v>
      </c>
      <c r="D557" s="53">
        <v>124090</v>
      </c>
    </row>
    <row r="558" spans="1:4" x14ac:dyDescent="0.2">
      <c r="A558" s="51" t="s">
        <v>1001</v>
      </c>
      <c r="B558" s="51" t="s">
        <v>236</v>
      </c>
      <c r="C558" s="52" t="s">
        <v>5090</v>
      </c>
      <c r="D558" s="53">
        <v>400</v>
      </c>
    </row>
    <row r="559" spans="1:4" x14ac:dyDescent="0.2">
      <c r="A559" s="51" t="s">
        <v>1001</v>
      </c>
      <c r="B559" s="51" t="s">
        <v>236</v>
      </c>
      <c r="C559" s="52" t="s">
        <v>935</v>
      </c>
      <c r="D559" s="53">
        <v>160</v>
      </c>
    </row>
    <row r="560" spans="1:4" x14ac:dyDescent="0.2">
      <c r="A560" s="51" t="s">
        <v>1001</v>
      </c>
      <c r="B560" s="51" t="s">
        <v>236</v>
      </c>
      <c r="C560" s="52" t="s">
        <v>5092</v>
      </c>
      <c r="D560" s="53">
        <v>2960</v>
      </c>
    </row>
    <row r="561" spans="1:4" x14ac:dyDescent="0.2">
      <c r="A561" s="51" t="s">
        <v>1001</v>
      </c>
      <c r="B561" s="51" t="s">
        <v>236</v>
      </c>
      <c r="C561" s="52" t="s">
        <v>5094</v>
      </c>
      <c r="D561" s="53">
        <f>-127380-D562</f>
        <v>0</v>
      </c>
    </row>
    <row r="562" spans="1:4" x14ac:dyDescent="0.2">
      <c r="A562" s="54" t="s">
        <v>1001</v>
      </c>
      <c r="B562" s="54" t="s">
        <v>236</v>
      </c>
      <c r="C562" s="52" t="s">
        <v>5095</v>
      </c>
      <c r="D562" s="55">
        <v>-127380</v>
      </c>
    </row>
    <row r="563" spans="1:4" x14ac:dyDescent="0.2">
      <c r="A563" s="51" t="s">
        <v>1001</v>
      </c>
      <c r="B563" s="51" t="s">
        <v>237</v>
      </c>
      <c r="C563" s="52" t="s">
        <v>5087</v>
      </c>
      <c r="D563" s="53">
        <v>139130</v>
      </c>
    </row>
    <row r="564" spans="1:4" x14ac:dyDescent="0.2">
      <c r="A564" s="51" t="s">
        <v>1001</v>
      </c>
      <c r="B564" s="51" t="s">
        <v>237</v>
      </c>
      <c r="C564" s="52" t="s">
        <v>5088</v>
      </c>
      <c r="D564" s="53">
        <v>90</v>
      </c>
    </row>
    <row r="565" spans="1:4" x14ac:dyDescent="0.2">
      <c r="A565" s="51" t="s">
        <v>1001</v>
      </c>
      <c r="B565" s="51" t="s">
        <v>237</v>
      </c>
      <c r="C565" s="52" t="s">
        <v>5090</v>
      </c>
      <c r="D565" s="53">
        <v>40</v>
      </c>
    </row>
    <row r="566" spans="1:4" x14ac:dyDescent="0.2">
      <c r="A566" s="51" t="s">
        <v>1001</v>
      </c>
      <c r="B566" s="51" t="s">
        <v>237</v>
      </c>
      <c r="C566" s="52" t="s">
        <v>935</v>
      </c>
      <c r="D566" s="53">
        <v>570</v>
      </c>
    </row>
    <row r="567" spans="1:4" x14ac:dyDescent="0.2">
      <c r="A567" s="51" t="s">
        <v>1001</v>
      </c>
      <c r="B567" s="51" t="s">
        <v>237</v>
      </c>
      <c r="C567" s="52" t="s">
        <v>5092</v>
      </c>
      <c r="D567" s="53">
        <v>39390</v>
      </c>
    </row>
    <row r="568" spans="1:4" x14ac:dyDescent="0.2">
      <c r="A568" s="51" t="s">
        <v>1001</v>
      </c>
      <c r="B568" s="51" t="s">
        <v>237</v>
      </c>
      <c r="C568" s="52" t="s">
        <v>5094</v>
      </c>
      <c r="D568" s="53">
        <f>-191770-D569</f>
        <v>-32010</v>
      </c>
    </row>
    <row r="569" spans="1:4" x14ac:dyDescent="0.2">
      <c r="A569" s="54" t="s">
        <v>1001</v>
      </c>
      <c r="B569" s="54" t="s">
        <v>237</v>
      </c>
      <c r="C569" s="52" t="s">
        <v>5095</v>
      </c>
      <c r="D569" s="55">
        <v>-159760</v>
      </c>
    </row>
    <row r="570" spans="1:4" x14ac:dyDescent="0.2">
      <c r="A570" s="51" t="s">
        <v>1001</v>
      </c>
      <c r="B570" s="51" t="s">
        <v>238</v>
      </c>
      <c r="C570" s="52" t="s">
        <v>5087</v>
      </c>
      <c r="D570" s="53">
        <v>198240</v>
      </c>
    </row>
    <row r="571" spans="1:4" x14ac:dyDescent="0.2">
      <c r="A571" s="51" t="s">
        <v>1001</v>
      </c>
      <c r="B571" s="51" t="s">
        <v>238</v>
      </c>
      <c r="C571" s="52" t="s">
        <v>5088</v>
      </c>
      <c r="D571" s="53">
        <v>160</v>
      </c>
    </row>
    <row r="572" spans="1:4" x14ac:dyDescent="0.2">
      <c r="A572" s="51" t="s">
        <v>1001</v>
      </c>
      <c r="B572" s="51" t="s">
        <v>238</v>
      </c>
      <c r="C572" s="52" t="s">
        <v>5090</v>
      </c>
      <c r="D572" s="53">
        <v>930</v>
      </c>
    </row>
    <row r="573" spans="1:4" x14ac:dyDescent="0.2">
      <c r="A573" s="51" t="s">
        <v>1001</v>
      </c>
      <c r="B573" s="51" t="s">
        <v>238</v>
      </c>
      <c r="C573" s="52" t="s">
        <v>935</v>
      </c>
      <c r="D573" s="53">
        <v>520</v>
      </c>
    </row>
    <row r="574" spans="1:4" x14ac:dyDescent="0.2">
      <c r="A574" s="51" t="s">
        <v>1001</v>
      </c>
      <c r="B574" s="51" t="s">
        <v>238</v>
      </c>
      <c r="C574" s="52" t="s">
        <v>5092</v>
      </c>
      <c r="D574" s="53">
        <v>16550</v>
      </c>
    </row>
    <row r="575" spans="1:4" x14ac:dyDescent="0.2">
      <c r="A575" s="51" t="s">
        <v>1001</v>
      </c>
      <c r="B575" s="51" t="s">
        <v>238</v>
      </c>
      <c r="C575" s="52" t="s">
        <v>5094</v>
      </c>
      <c r="D575" s="53">
        <f>-203260-D576</f>
        <v>-207970</v>
      </c>
    </row>
    <row r="576" spans="1:4" x14ac:dyDescent="0.2">
      <c r="A576" s="54" t="s">
        <v>1001</v>
      </c>
      <c r="B576" s="54" t="s">
        <v>238</v>
      </c>
      <c r="C576" s="52" t="s">
        <v>5095</v>
      </c>
      <c r="D576" s="55">
        <v>4710</v>
      </c>
    </row>
    <row r="577" spans="1:4" x14ac:dyDescent="0.2">
      <c r="A577" s="51" t="s">
        <v>1001</v>
      </c>
      <c r="B577" s="51" t="s">
        <v>239</v>
      </c>
      <c r="C577" s="52" t="s">
        <v>5087</v>
      </c>
      <c r="D577" s="53">
        <v>168710</v>
      </c>
    </row>
    <row r="578" spans="1:4" x14ac:dyDescent="0.2">
      <c r="A578" s="51" t="s">
        <v>1001</v>
      </c>
      <c r="B578" s="51" t="s">
        <v>239</v>
      </c>
      <c r="C578" s="52" t="s">
        <v>935</v>
      </c>
      <c r="D578" s="53">
        <v>130</v>
      </c>
    </row>
    <row r="579" spans="1:4" x14ac:dyDescent="0.2">
      <c r="A579" s="51" t="s">
        <v>1001</v>
      </c>
      <c r="B579" s="51" t="s">
        <v>239</v>
      </c>
      <c r="C579" s="52" t="s">
        <v>5092</v>
      </c>
      <c r="D579" s="53">
        <v>111920</v>
      </c>
    </row>
    <row r="580" spans="1:4" x14ac:dyDescent="0.2">
      <c r="A580" s="51" t="s">
        <v>1001</v>
      </c>
      <c r="B580" s="51" t="s">
        <v>239</v>
      </c>
      <c r="C580" s="52" t="s">
        <v>5094</v>
      </c>
      <c r="D580" s="53">
        <f>-280450-D581</f>
        <v>0</v>
      </c>
    </row>
    <row r="581" spans="1:4" x14ac:dyDescent="0.2">
      <c r="A581" s="54" t="s">
        <v>1001</v>
      </c>
      <c r="B581" s="54" t="s">
        <v>239</v>
      </c>
      <c r="C581" s="52" t="s">
        <v>5095</v>
      </c>
      <c r="D581" s="55">
        <v>-280450</v>
      </c>
    </row>
    <row r="582" spans="1:4" x14ac:dyDescent="0.2">
      <c r="A582" s="51" t="s">
        <v>1001</v>
      </c>
      <c r="B582" s="51" t="s">
        <v>240</v>
      </c>
      <c r="C582" s="52" t="s">
        <v>5087</v>
      </c>
      <c r="D582" s="53">
        <v>135390</v>
      </c>
    </row>
    <row r="583" spans="1:4" x14ac:dyDescent="0.2">
      <c r="A583" s="51" t="s">
        <v>1001</v>
      </c>
      <c r="B583" s="51" t="s">
        <v>240</v>
      </c>
      <c r="C583" s="52" t="s">
        <v>5088</v>
      </c>
      <c r="D583" s="53">
        <v>20</v>
      </c>
    </row>
    <row r="584" spans="1:4" x14ac:dyDescent="0.2">
      <c r="A584" s="51" t="s">
        <v>1001</v>
      </c>
      <c r="B584" s="51" t="s">
        <v>240</v>
      </c>
      <c r="C584" s="52" t="s">
        <v>935</v>
      </c>
      <c r="D584" s="53">
        <v>40</v>
      </c>
    </row>
    <row r="585" spans="1:4" x14ac:dyDescent="0.2">
      <c r="A585" s="51" t="s">
        <v>1001</v>
      </c>
      <c r="B585" s="51" t="s">
        <v>240</v>
      </c>
      <c r="C585" s="52" t="s">
        <v>5092</v>
      </c>
      <c r="D585" s="53">
        <v>59710</v>
      </c>
    </row>
    <row r="586" spans="1:4" x14ac:dyDescent="0.2">
      <c r="A586" s="51" t="s">
        <v>1001</v>
      </c>
      <c r="B586" s="51" t="s">
        <v>240</v>
      </c>
      <c r="C586" s="52" t="s">
        <v>5094</v>
      </c>
      <c r="D586" s="53">
        <f>-194960-D587</f>
        <v>0</v>
      </c>
    </row>
    <row r="587" spans="1:4" x14ac:dyDescent="0.2">
      <c r="A587" s="54" t="s">
        <v>1001</v>
      </c>
      <c r="B587" s="54" t="s">
        <v>240</v>
      </c>
      <c r="C587" s="52" t="s">
        <v>5095</v>
      </c>
      <c r="D587" s="55">
        <v>-194960</v>
      </c>
    </row>
    <row r="588" spans="1:4" x14ac:dyDescent="0.2">
      <c r="A588" s="51" t="s">
        <v>1001</v>
      </c>
      <c r="B588" s="51" t="s">
        <v>241</v>
      </c>
      <c r="C588" s="52" t="s">
        <v>5087</v>
      </c>
      <c r="D588" s="53">
        <v>309144</v>
      </c>
    </row>
    <row r="589" spans="1:4" x14ac:dyDescent="0.2">
      <c r="A589" s="51" t="s">
        <v>1001</v>
      </c>
      <c r="B589" s="51" t="s">
        <v>241</v>
      </c>
      <c r="C589" s="52" t="s">
        <v>5088</v>
      </c>
      <c r="D589" s="53">
        <v>20</v>
      </c>
    </row>
    <row r="590" spans="1:4" x14ac:dyDescent="0.2">
      <c r="A590" s="51" t="s">
        <v>1001</v>
      </c>
      <c r="B590" s="51" t="s">
        <v>241</v>
      </c>
      <c r="C590" s="52" t="s">
        <v>5090</v>
      </c>
      <c r="D590" s="53">
        <v>2610</v>
      </c>
    </row>
    <row r="591" spans="1:4" x14ac:dyDescent="0.2">
      <c r="A591" s="51" t="s">
        <v>1001</v>
      </c>
      <c r="B591" s="51" t="s">
        <v>241</v>
      </c>
      <c r="C591" s="52" t="s">
        <v>935</v>
      </c>
      <c r="D591" s="53">
        <v>30</v>
      </c>
    </row>
    <row r="592" spans="1:4" x14ac:dyDescent="0.2">
      <c r="A592" s="51" t="s">
        <v>1001</v>
      </c>
      <c r="B592" s="51" t="s">
        <v>241</v>
      </c>
      <c r="C592" s="52" t="s">
        <v>5092</v>
      </c>
      <c r="D592" s="53">
        <v>39130</v>
      </c>
    </row>
    <row r="593" spans="1:4" x14ac:dyDescent="0.2">
      <c r="A593" s="51" t="s">
        <v>1001</v>
      </c>
      <c r="B593" s="51" t="s">
        <v>241</v>
      </c>
      <c r="C593" s="52" t="s">
        <v>5094</v>
      </c>
      <c r="D593" s="53">
        <f>-350380-D594</f>
        <v>0</v>
      </c>
    </row>
    <row r="594" spans="1:4" x14ac:dyDescent="0.2">
      <c r="A594" s="54" t="s">
        <v>1001</v>
      </c>
      <c r="B594" s="54" t="s">
        <v>241</v>
      </c>
      <c r="C594" s="52" t="s">
        <v>5095</v>
      </c>
      <c r="D594" s="55">
        <v>-350380</v>
      </c>
    </row>
    <row r="595" spans="1:4" x14ac:dyDescent="0.2">
      <c r="A595" s="51" t="s">
        <v>1001</v>
      </c>
      <c r="B595" s="51" t="s">
        <v>242</v>
      </c>
      <c r="C595" s="52" t="s">
        <v>5087</v>
      </c>
      <c r="D595" s="53">
        <v>249540</v>
      </c>
    </row>
    <row r="596" spans="1:4" x14ac:dyDescent="0.2">
      <c r="A596" s="51" t="s">
        <v>1001</v>
      </c>
      <c r="B596" s="51" t="s">
        <v>242</v>
      </c>
      <c r="C596" s="52" t="s">
        <v>5092</v>
      </c>
      <c r="D596" s="53">
        <v>57230</v>
      </c>
    </row>
    <row r="597" spans="1:4" x14ac:dyDescent="0.2">
      <c r="A597" s="51" t="s">
        <v>1001</v>
      </c>
      <c r="B597" s="51" t="s">
        <v>242</v>
      </c>
      <c r="C597" s="52" t="s">
        <v>5094</v>
      </c>
      <c r="D597" s="53">
        <f>-306340-D598</f>
        <v>0</v>
      </c>
    </row>
    <row r="598" spans="1:4" x14ac:dyDescent="0.2">
      <c r="A598" s="54" t="s">
        <v>1001</v>
      </c>
      <c r="B598" s="54" t="s">
        <v>242</v>
      </c>
      <c r="C598" s="52" t="s">
        <v>5095</v>
      </c>
      <c r="D598" s="55">
        <v>-306340</v>
      </c>
    </row>
    <row r="599" spans="1:4" x14ac:dyDescent="0.2">
      <c r="A599" s="51" t="s">
        <v>1001</v>
      </c>
      <c r="B599" s="51" t="s">
        <v>243</v>
      </c>
      <c r="C599" s="52" t="s">
        <v>5087</v>
      </c>
      <c r="D599" s="53">
        <v>214960</v>
      </c>
    </row>
    <row r="600" spans="1:4" x14ac:dyDescent="0.2">
      <c r="A600" s="51" t="s">
        <v>1001</v>
      </c>
      <c r="B600" s="51" t="s">
        <v>243</v>
      </c>
      <c r="C600" s="52" t="s">
        <v>5088</v>
      </c>
      <c r="D600" s="53">
        <v>160</v>
      </c>
    </row>
    <row r="601" spans="1:4" x14ac:dyDescent="0.2">
      <c r="A601" s="51" t="s">
        <v>1001</v>
      </c>
      <c r="B601" s="51" t="s">
        <v>243</v>
      </c>
      <c r="C601" s="52" t="s">
        <v>5092</v>
      </c>
      <c r="D601" s="53">
        <v>54770</v>
      </c>
    </row>
    <row r="602" spans="1:4" x14ac:dyDescent="0.2">
      <c r="A602" s="51" t="s">
        <v>1001</v>
      </c>
      <c r="B602" s="51" t="s">
        <v>243</v>
      </c>
      <c r="C602" s="52" t="s">
        <v>5094</v>
      </c>
      <c r="D602" s="53">
        <f>-269530-D603</f>
        <v>0</v>
      </c>
    </row>
    <row r="603" spans="1:4" x14ac:dyDescent="0.2">
      <c r="A603" s="54" t="s">
        <v>1001</v>
      </c>
      <c r="B603" s="54" t="s">
        <v>243</v>
      </c>
      <c r="C603" s="52" t="s">
        <v>5095</v>
      </c>
      <c r="D603" s="55">
        <v>-269530</v>
      </c>
    </row>
    <row r="604" spans="1:4" x14ac:dyDescent="0.2">
      <c r="A604" s="51" t="s">
        <v>1001</v>
      </c>
      <c r="B604" s="51" t="s">
        <v>244</v>
      </c>
      <c r="C604" s="52" t="s">
        <v>5087</v>
      </c>
      <c r="D604" s="53">
        <v>94920</v>
      </c>
    </row>
    <row r="605" spans="1:4" x14ac:dyDescent="0.2">
      <c r="A605" s="51" t="s">
        <v>1001</v>
      </c>
      <c r="B605" s="51" t="s">
        <v>244</v>
      </c>
      <c r="C605" s="52" t="s">
        <v>5092</v>
      </c>
      <c r="D605" s="53">
        <v>180</v>
      </c>
    </row>
    <row r="606" spans="1:4" x14ac:dyDescent="0.2">
      <c r="A606" s="51" t="s">
        <v>1001</v>
      </c>
      <c r="B606" s="51" t="s">
        <v>244</v>
      </c>
      <c r="C606" s="52" t="s">
        <v>5094</v>
      </c>
      <c r="D606" s="53">
        <f>-94940-D607</f>
        <v>0</v>
      </c>
    </row>
    <row r="607" spans="1:4" x14ac:dyDescent="0.2">
      <c r="A607" s="54" t="s">
        <v>1001</v>
      </c>
      <c r="B607" s="54" t="s">
        <v>244</v>
      </c>
      <c r="C607" s="52" t="s">
        <v>5095</v>
      </c>
      <c r="D607" s="55">
        <v>-94940</v>
      </c>
    </row>
    <row r="608" spans="1:4" x14ac:dyDescent="0.2">
      <c r="A608" s="51" t="s">
        <v>1001</v>
      </c>
      <c r="B608" s="51" t="s">
        <v>245</v>
      </c>
      <c r="C608" s="52" t="s">
        <v>5095</v>
      </c>
      <c r="D608" s="53">
        <v>-129960</v>
      </c>
    </row>
    <row r="609" spans="1:4" x14ac:dyDescent="0.2">
      <c r="A609" s="51" t="s">
        <v>980</v>
      </c>
      <c r="B609" s="51" t="s">
        <v>247</v>
      </c>
      <c r="C609" s="52" t="s">
        <v>5087</v>
      </c>
      <c r="D609" s="53">
        <v>246830</v>
      </c>
    </row>
    <row r="610" spans="1:4" x14ac:dyDescent="0.2">
      <c r="A610" s="51" t="s">
        <v>980</v>
      </c>
      <c r="B610" s="51" t="s">
        <v>247</v>
      </c>
      <c r="C610" s="52" t="s">
        <v>5088</v>
      </c>
      <c r="D610" s="53">
        <v>410</v>
      </c>
    </row>
    <row r="611" spans="1:4" x14ac:dyDescent="0.2">
      <c r="A611" s="51" t="s">
        <v>980</v>
      </c>
      <c r="B611" s="51" t="s">
        <v>247</v>
      </c>
      <c r="C611" s="52" t="s">
        <v>5089</v>
      </c>
      <c r="D611" s="53">
        <v>120</v>
      </c>
    </row>
    <row r="612" spans="1:4" x14ac:dyDescent="0.2">
      <c r="A612" s="51" t="s">
        <v>980</v>
      </c>
      <c r="B612" s="51" t="s">
        <v>247</v>
      </c>
      <c r="C612" s="52" t="s">
        <v>5090</v>
      </c>
      <c r="D612" s="53">
        <v>2020</v>
      </c>
    </row>
    <row r="613" spans="1:4" x14ac:dyDescent="0.2">
      <c r="A613" s="51" t="s">
        <v>980</v>
      </c>
      <c r="B613" s="51" t="s">
        <v>247</v>
      </c>
      <c r="C613" s="52" t="s">
        <v>935</v>
      </c>
      <c r="D613" s="53">
        <v>18710</v>
      </c>
    </row>
    <row r="614" spans="1:4" x14ac:dyDescent="0.2">
      <c r="A614" s="51" t="s">
        <v>980</v>
      </c>
      <c r="B614" s="51" t="s">
        <v>247</v>
      </c>
      <c r="C614" s="52" t="s">
        <v>5092</v>
      </c>
      <c r="D614" s="53">
        <v>118480</v>
      </c>
    </row>
    <row r="615" spans="1:4" x14ac:dyDescent="0.2">
      <c r="A615" s="51" t="s">
        <v>980</v>
      </c>
      <c r="B615" s="51" t="s">
        <v>247</v>
      </c>
      <c r="C615" s="52" t="s">
        <v>5094</v>
      </c>
      <c r="D615" s="53">
        <f>-386150-D616</f>
        <v>0</v>
      </c>
    </row>
    <row r="616" spans="1:4" x14ac:dyDescent="0.2">
      <c r="A616" s="54" t="s">
        <v>980</v>
      </c>
      <c r="B616" s="54" t="s">
        <v>247</v>
      </c>
      <c r="C616" s="52" t="s">
        <v>5095</v>
      </c>
      <c r="D616" s="55">
        <v>-386150</v>
      </c>
    </row>
    <row r="617" spans="1:4" x14ac:dyDescent="0.2">
      <c r="A617" s="51" t="s">
        <v>981</v>
      </c>
      <c r="B617" s="51" t="s">
        <v>249</v>
      </c>
      <c r="C617" s="52" t="s">
        <v>935</v>
      </c>
      <c r="D617" s="53">
        <v>224390</v>
      </c>
    </row>
    <row r="618" spans="1:4" x14ac:dyDescent="0.2">
      <c r="A618" s="51" t="s">
        <v>981</v>
      </c>
      <c r="B618" s="51" t="s">
        <v>249</v>
      </c>
      <c r="C618" s="52" t="s">
        <v>5092</v>
      </c>
      <c r="D618" s="53">
        <v>186690</v>
      </c>
    </row>
    <row r="619" spans="1:4" x14ac:dyDescent="0.2">
      <c r="A619" s="51" t="s">
        <v>981</v>
      </c>
      <c r="B619" s="51" t="s">
        <v>249</v>
      </c>
      <c r="C619" s="52" t="s">
        <v>5093</v>
      </c>
      <c r="D619" s="53">
        <v>6100</v>
      </c>
    </row>
    <row r="620" spans="1:4" x14ac:dyDescent="0.2">
      <c r="A620" s="51" t="s">
        <v>981</v>
      </c>
      <c r="B620" s="51" t="s">
        <v>249</v>
      </c>
      <c r="C620" s="52" t="s">
        <v>5094</v>
      </c>
      <c r="D620" s="53">
        <f>-417180-D621</f>
        <v>-90010</v>
      </c>
    </row>
    <row r="621" spans="1:4" x14ac:dyDescent="0.2">
      <c r="A621" s="54" t="s">
        <v>981</v>
      </c>
      <c r="B621" s="54" t="s">
        <v>249</v>
      </c>
      <c r="C621" s="52" t="s">
        <v>5095</v>
      </c>
      <c r="D621" s="55">
        <v>-327170</v>
      </c>
    </row>
    <row r="622" spans="1:4" x14ac:dyDescent="0.2">
      <c r="A622" s="51" t="s">
        <v>981</v>
      </c>
      <c r="B622" s="51" t="s">
        <v>250</v>
      </c>
      <c r="C622" s="52" t="s">
        <v>5087</v>
      </c>
      <c r="D622" s="53">
        <v>5040817</v>
      </c>
    </row>
    <row r="623" spans="1:4" x14ac:dyDescent="0.2">
      <c r="A623" s="51" t="s">
        <v>981</v>
      </c>
      <c r="B623" s="51" t="s">
        <v>250</v>
      </c>
      <c r="C623" s="52" t="s">
        <v>5088</v>
      </c>
      <c r="D623" s="53">
        <v>4145</v>
      </c>
    </row>
    <row r="624" spans="1:4" x14ac:dyDescent="0.2">
      <c r="A624" s="51" t="s">
        <v>981</v>
      </c>
      <c r="B624" s="51" t="s">
        <v>250</v>
      </c>
      <c r="C624" s="52" t="s">
        <v>5089</v>
      </c>
      <c r="D624" s="53">
        <v>220830</v>
      </c>
    </row>
    <row r="625" spans="1:4" x14ac:dyDescent="0.2">
      <c r="A625" s="51" t="s">
        <v>981</v>
      </c>
      <c r="B625" s="51" t="s">
        <v>250</v>
      </c>
      <c r="C625" s="52" t="s">
        <v>5090</v>
      </c>
      <c r="D625" s="53">
        <v>18730</v>
      </c>
    </row>
    <row r="626" spans="1:4" x14ac:dyDescent="0.2">
      <c r="A626" s="51" t="s">
        <v>981</v>
      </c>
      <c r="B626" s="51" t="s">
        <v>250</v>
      </c>
      <c r="C626" s="52" t="s">
        <v>935</v>
      </c>
      <c r="D626" s="53">
        <v>323174</v>
      </c>
    </row>
    <row r="627" spans="1:4" x14ac:dyDescent="0.2">
      <c r="A627" s="51" t="s">
        <v>981</v>
      </c>
      <c r="B627" s="51" t="s">
        <v>250</v>
      </c>
      <c r="C627" s="52" t="s">
        <v>5091</v>
      </c>
      <c r="D627" s="53">
        <v>1210</v>
      </c>
    </row>
    <row r="628" spans="1:4" x14ac:dyDescent="0.2">
      <c r="A628" s="51" t="s">
        <v>981</v>
      </c>
      <c r="B628" s="51" t="s">
        <v>250</v>
      </c>
      <c r="C628" s="52" t="s">
        <v>5092</v>
      </c>
      <c r="D628" s="53">
        <v>428090</v>
      </c>
    </row>
    <row r="629" spans="1:4" x14ac:dyDescent="0.2">
      <c r="A629" s="51" t="s">
        <v>981</v>
      </c>
      <c r="B629" s="51" t="s">
        <v>250</v>
      </c>
      <c r="C629" s="52" t="s">
        <v>5093</v>
      </c>
      <c r="D629" s="53">
        <v>127730</v>
      </c>
    </row>
    <row r="630" spans="1:4" x14ac:dyDescent="0.2">
      <c r="A630" s="51" t="s">
        <v>981</v>
      </c>
      <c r="B630" s="51" t="s">
        <v>250</v>
      </c>
      <c r="C630" s="52" t="s">
        <v>5094</v>
      </c>
      <c r="D630" s="53">
        <f>-6205542-D631</f>
        <v>-769022</v>
      </c>
    </row>
    <row r="631" spans="1:4" x14ac:dyDescent="0.2">
      <c r="A631" s="54" t="s">
        <v>981</v>
      </c>
      <c r="B631" s="54" t="s">
        <v>250</v>
      </c>
      <c r="C631" s="52" t="s">
        <v>5095</v>
      </c>
      <c r="D631" s="55">
        <v>-5436520</v>
      </c>
    </row>
    <row r="632" spans="1:4" x14ac:dyDescent="0.2">
      <c r="A632" s="51" t="s">
        <v>981</v>
      </c>
      <c r="B632" s="51" t="s">
        <v>251</v>
      </c>
      <c r="C632" s="52" t="s">
        <v>935</v>
      </c>
      <c r="D632" s="53">
        <v>455080</v>
      </c>
    </row>
    <row r="633" spans="1:4" x14ac:dyDescent="0.2">
      <c r="A633" s="51" t="s">
        <v>981</v>
      </c>
      <c r="B633" s="51" t="s">
        <v>251</v>
      </c>
      <c r="C633" s="52" t="s">
        <v>5092</v>
      </c>
      <c r="D633" s="53">
        <v>14770</v>
      </c>
    </row>
    <row r="634" spans="1:4" x14ac:dyDescent="0.2">
      <c r="A634" s="51" t="s">
        <v>981</v>
      </c>
      <c r="B634" s="51" t="s">
        <v>251</v>
      </c>
      <c r="C634" s="52" t="s">
        <v>5093</v>
      </c>
      <c r="D634" s="53">
        <v>147870</v>
      </c>
    </row>
    <row r="635" spans="1:4" x14ac:dyDescent="0.2">
      <c r="A635" s="51" t="s">
        <v>981</v>
      </c>
      <c r="B635" s="51" t="s">
        <v>251</v>
      </c>
      <c r="C635" s="52" t="s">
        <v>5094</v>
      </c>
      <c r="D635" s="53">
        <f>-617720-D636</f>
        <v>0</v>
      </c>
    </row>
    <row r="636" spans="1:4" x14ac:dyDescent="0.2">
      <c r="A636" s="54" t="s">
        <v>981</v>
      </c>
      <c r="B636" s="54" t="s">
        <v>251</v>
      </c>
      <c r="C636" s="52" t="s">
        <v>5095</v>
      </c>
      <c r="D636" s="55">
        <v>-617720</v>
      </c>
    </row>
    <row r="637" spans="1:4" x14ac:dyDescent="0.2">
      <c r="A637" s="51" t="s">
        <v>981</v>
      </c>
      <c r="B637" s="51" t="s">
        <v>252</v>
      </c>
      <c r="C637" s="52" t="s">
        <v>935</v>
      </c>
      <c r="D637" s="53">
        <v>34980</v>
      </c>
    </row>
    <row r="638" spans="1:4" x14ac:dyDescent="0.2">
      <c r="A638" s="51" t="s">
        <v>981</v>
      </c>
      <c r="B638" s="51" t="s">
        <v>252</v>
      </c>
      <c r="C638" s="52" t="s">
        <v>5094</v>
      </c>
      <c r="D638" s="53">
        <f>-34980-D639</f>
        <v>0</v>
      </c>
    </row>
    <row r="639" spans="1:4" x14ac:dyDescent="0.2">
      <c r="A639" s="54" t="s">
        <v>981</v>
      </c>
      <c r="B639" s="54" t="s">
        <v>252</v>
      </c>
      <c r="C639" s="52" t="s">
        <v>5095</v>
      </c>
      <c r="D639" s="55">
        <v>-34980</v>
      </c>
    </row>
    <row r="640" spans="1:4" x14ac:dyDescent="0.2">
      <c r="A640" s="51" t="s">
        <v>981</v>
      </c>
      <c r="B640" s="51" t="s">
        <v>253</v>
      </c>
      <c r="C640" s="52" t="s">
        <v>935</v>
      </c>
      <c r="D640" s="53">
        <v>117310</v>
      </c>
    </row>
    <row r="641" spans="1:4" x14ac:dyDescent="0.2">
      <c r="A641" s="51" t="s">
        <v>981</v>
      </c>
      <c r="B641" s="51" t="s">
        <v>253</v>
      </c>
      <c r="C641" s="52" t="s">
        <v>5094</v>
      </c>
      <c r="D641" s="53">
        <f>-152610-D642</f>
        <v>0</v>
      </c>
    </row>
    <row r="642" spans="1:4" x14ac:dyDescent="0.2">
      <c r="A642" s="54" t="s">
        <v>981</v>
      </c>
      <c r="B642" s="54" t="s">
        <v>253</v>
      </c>
      <c r="C642" s="52" t="s">
        <v>5095</v>
      </c>
      <c r="D642" s="55">
        <v>-152610</v>
      </c>
    </row>
    <row r="643" spans="1:4" x14ac:dyDescent="0.2">
      <c r="A643" s="51" t="s">
        <v>981</v>
      </c>
      <c r="B643" s="51" t="s">
        <v>256</v>
      </c>
      <c r="C643" s="52" t="s">
        <v>935</v>
      </c>
      <c r="D643" s="53">
        <v>398000</v>
      </c>
    </row>
    <row r="644" spans="1:4" x14ac:dyDescent="0.2">
      <c r="A644" s="51" t="s">
        <v>981</v>
      </c>
      <c r="B644" s="51" t="s">
        <v>256</v>
      </c>
      <c r="C644" s="52" t="s">
        <v>5094</v>
      </c>
      <c r="D644" s="53">
        <v>-398000</v>
      </c>
    </row>
    <row r="645" spans="1:4" x14ac:dyDescent="0.2">
      <c r="A645" s="51" t="s">
        <v>981</v>
      </c>
      <c r="B645" s="51" t="s">
        <v>257</v>
      </c>
      <c r="C645" s="52" t="s">
        <v>935</v>
      </c>
      <c r="D645" s="53">
        <v>623600</v>
      </c>
    </row>
    <row r="646" spans="1:4" x14ac:dyDescent="0.2">
      <c r="A646" s="51" t="s">
        <v>981</v>
      </c>
      <c r="B646" s="51" t="s">
        <v>257</v>
      </c>
      <c r="C646" s="52" t="s">
        <v>5094</v>
      </c>
      <c r="D646" s="53">
        <f>-623600-D647</f>
        <v>0</v>
      </c>
    </row>
    <row r="647" spans="1:4" x14ac:dyDescent="0.2">
      <c r="A647" s="54" t="s">
        <v>981</v>
      </c>
      <c r="B647" s="54" t="s">
        <v>257</v>
      </c>
      <c r="C647" s="52" t="s">
        <v>5095</v>
      </c>
      <c r="D647" s="55">
        <v>-623600</v>
      </c>
    </row>
    <row r="648" spans="1:4" x14ac:dyDescent="0.2">
      <c r="A648" s="51" t="s">
        <v>981</v>
      </c>
      <c r="B648" s="51" t="s">
        <v>259</v>
      </c>
      <c r="C648" s="52" t="s">
        <v>935</v>
      </c>
      <c r="D648" s="53">
        <v>50000</v>
      </c>
    </row>
    <row r="649" spans="1:4" x14ac:dyDescent="0.2">
      <c r="A649" s="51" t="s">
        <v>981</v>
      </c>
      <c r="B649" s="51" t="s">
        <v>259</v>
      </c>
      <c r="C649" s="52" t="s">
        <v>5094</v>
      </c>
      <c r="D649" s="53">
        <f>-50000-D650</f>
        <v>0</v>
      </c>
    </row>
    <row r="650" spans="1:4" x14ac:dyDescent="0.2">
      <c r="A650" s="54" t="s">
        <v>981</v>
      </c>
      <c r="B650" s="54" t="s">
        <v>259</v>
      </c>
      <c r="C650" s="52" t="s">
        <v>5095</v>
      </c>
      <c r="D650" s="55">
        <v>-50000</v>
      </c>
    </row>
    <row r="651" spans="1:4" x14ac:dyDescent="0.2">
      <c r="A651" s="51" t="s">
        <v>981</v>
      </c>
      <c r="B651" s="51" t="s">
        <v>260</v>
      </c>
      <c r="C651" s="52" t="s">
        <v>935</v>
      </c>
      <c r="D651" s="53">
        <v>50000</v>
      </c>
    </row>
    <row r="652" spans="1:4" x14ac:dyDescent="0.2">
      <c r="A652" s="51" t="s">
        <v>981</v>
      </c>
      <c r="B652" s="51" t="s">
        <v>260</v>
      </c>
      <c r="C652" s="52" t="s">
        <v>5094</v>
      </c>
      <c r="D652" s="53">
        <f>-50000-D653</f>
        <v>0</v>
      </c>
    </row>
    <row r="653" spans="1:4" x14ac:dyDescent="0.2">
      <c r="A653" s="54" t="s">
        <v>981</v>
      </c>
      <c r="B653" s="54" t="s">
        <v>260</v>
      </c>
      <c r="C653" s="52" t="s">
        <v>5095</v>
      </c>
      <c r="D653" s="55">
        <v>-50000</v>
      </c>
    </row>
    <row r="654" spans="1:4" x14ac:dyDescent="0.2">
      <c r="A654" s="51" t="s">
        <v>981</v>
      </c>
      <c r="B654" s="51" t="s">
        <v>262</v>
      </c>
      <c r="C654" s="52" t="s">
        <v>935</v>
      </c>
      <c r="D654" s="53">
        <v>35650</v>
      </c>
    </row>
    <row r="655" spans="1:4" x14ac:dyDescent="0.2">
      <c r="A655" s="51" t="s">
        <v>981</v>
      </c>
      <c r="B655" s="51" t="s">
        <v>262</v>
      </c>
      <c r="C655" s="52" t="s">
        <v>5094</v>
      </c>
      <c r="D655" s="53">
        <f>-35650-D656</f>
        <v>0</v>
      </c>
    </row>
    <row r="656" spans="1:4" x14ac:dyDescent="0.2">
      <c r="A656" s="54" t="s">
        <v>981</v>
      </c>
      <c r="B656" s="54" t="s">
        <v>262</v>
      </c>
      <c r="C656" s="52" t="s">
        <v>5095</v>
      </c>
      <c r="D656" s="55">
        <v>-35650</v>
      </c>
    </row>
    <row r="657" spans="1:4" x14ac:dyDescent="0.2">
      <c r="A657" s="51" t="s">
        <v>981</v>
      </c>
      <c r="B657" s="51" t="s">
        <v>263</v>
      </c>
      <c r="C657" s="52" t="s">
        <v>5088</v>
      </c>
      <c r="D657" s="53">
        <v>260</v>
      </c>
    </row>
    <row r="658" spans="1:4" x14ac:dyDescent="0.2">
      <c r="A658" s="51" t="s">
        <v>981</v>
      </c>
      <c r="B658" s="51" t="s">
        <v>263</v>
      </c>
      <c r="C658" s="52" t="s">
        <v>5089</v>
      </c>
      <c r="D658" s="53">
        <v>80</v>
      </c>
    </row>
    <row r="659" spans="1:4" x14ac:dyDescent="0.2">
      <c r="A659" s="51" t="s">
        <v>981</v>
      </c>
      <c r="B659" s="51" t="s">
        <v>263</v>
      </c>
      <c r="C659" s="52" t="s">
        <v>5090</v>
      </c>
      <c r="D659" s="53">
        <v>220</v>
      </c>
    </row>
    <row r="660" spans="1:4" x14ac:dyDescent="0.2">
      <c r="A660" s="51" t="s">
        <v>981</v>
      </c>
      <c r="B660" s="51" t="s">
        <v>263</v>
      </c>
      <c r="C660" s="52" t="s">
        <v>935</v>
      </c>
      <c r="D660" s="53">
        <v>4470</v>
      </c>
    </row>
    <row r="661" spans="1:4" x14ac:dyDescent="0.2">
      <c r="A661" s="51" t="s">
        <v>981</v>
      </c>
      <c r="B661" s="51" t="s">
        <v>263</v>
      </c>
      <c r="C661" s="52" t="s">
        <v>5092</v>
      </c>
      <c r="D661" s="53">
        <v>234480</v>
      </c>
    </row>
    <row r="662" spans="1:4" x14ac:dyDescent="0.2">
      <c r="A662" s="51" t="s">
        <v>981</v>
      </c>
      <c r="B662" s="51" t="s">
        <v>263</v>
      </c>
      <c r="C662" s="52" t="s">
        <v>5094</v>
      </c>
      <c r="D662" s="53">
        <f>-239520-D663</f>
        <v>0</v>
      </c>
    </row>
    <row r="663" spans="1:4" x14ac:dyDescent="0.2">
      <c r="A663" s="54" t="s">
        <v>981</v>
      </c>
      <c r="B663" s="54" t="s">
        <v>263</v>
      </c>
      <c r="C663" s="52" t="s">
        <v>5095</v>
      </c>
      <c r="D663" s="55">
        <v>-239520</v>
      </c>
    </row>
    <row r="664" spans="1:4" x14ac:dyDescent="0.2">
      <c r="A664" s="51" t="s">
        <v>989</v>
      </c>
      <c r="B664" s="51" t="s">
        <v>265</v>
      </c>
      <c r="C664" s="52" t="s">
        <v>5091</v>
      </c>
      <c r="D664" s="53">
        <v>9242698</v>
      </c>
    </row>
    <row r="665" spans="1:4" x14ac:dyDescent="0.2">
      <c r="A665" s="51" t="s">
        <v>989</v>
      </c>
      <c r="B665" s="51" t="s">
        <v>265</v>
      </c>
      <c r="C665" s="52" t="s">
        <v>938</v>
      </c>
      <c r="D665" s="53">
        <v>459881</v>
      </c>
    </row>
    <row r="666" spans="1:4" x14ac:dyDescent="0.2">
      <c r="A666" s="51" t="s">
        <v>989</v>
      </c>
      <c r="B666" s="51" t="s">
        <v>265</v>
      </c>
      <c r="C666" s="52" t="s">
        <v>5094</v>
      </c>
      <c r="D666" s="53">
        <v>-47691</v>
      </c>
    </row>
    <row r="667" spans="1:4" x14ac:dyDescent="0.2">
      <c r="A667" s="51" t="s">
        <v>989</v>
      </c>
      <c r="B667" s="51" t="s">
        <v>266</v>
      </c>
      <c r="C667" s="52" t="s">
        <v>5094</v>
      </c>
      <c r="D667" s="53">
        <v>-156893722</v>
      </c>
    </row>
    <row r="668" spans="1:4" x14ac:dyDescent="0.2">
      <c r="A668" s="51" t="s">
        <v>989</v>
      </c>
      <c r="B668" s="51" t="s">
        <v>267</v>
      </c>
      <c r="C668" s="52" t="s">
        <v>5093</v>
      </c>
      <c r="D668" s="53">
        <v>-19240670</v>
      </c>
    </row>
    <row r="669" spans="1:4" x14ac:dyDescent="0.2">
      <c r="A669" s="51" t="s">
        <v>989</v>
      </c>
      <c r="B669" s="51" t="s">
        <v>268</v>
      </c>
      <c r="C669" s="52" t="s">
        <v>5095</v>
      </c>
      <c r="D669" s="53">
        <v>945750</v>
      </c>
    </row>
    <row r="670" spans="1:4" x14ac:dyDescent="0.2">
      <c r="A670" s="51" t="s">
        <v>1002</v>
      </c>
      <c r="B670" s="51" t="s">
        <v>270</v>
      </c>
      <c r="C670" s="52" t="s">
        <v>5092</v>
      </c>
      <c r="D670" s="53">
        <v>1343590</v>
      </c>
    </row>
    <row r="671" spans="1:4" x14ac:dyDescent="0.2">
      <c r="A671" s="51" t="s">
        <v>1002</v>
      </c>
      <c r="B671" s="51" t="s">
        <v>270</v>
      </c>
      <c r="C671" s="52" t="s">
        <v>5093</v>
      </c>
      <c r="D671" s="53">
        <v>32090</v>
      </c>
    </row>
    <row r="672" spans="1:4" x14ac:dyDescent="0.2">
      <c r="A672" s="51" t="s">
        <v>1002</v>
      </c>
      <c r="B672" s="51" t="s">
        <v>271</v>
      </c>
      <c r="C672" s="52" t="s">
        <v>5092</v>
      </c>
      <c r="D672" s="53">
        <v>2391770</v>
      </c>
    </row>
    <row r="673" spans="1:4" x14ac:dyDescent="0.2">
      <c r="A673" s="51" t="s">
        <v>1002</v>
      </c>
      <c r="B673" s="51" t="s">
        <v>273</v>
      </c>
      <c r="C673" s="52" t="s">
        <v>5092</v>
      </c>
      <c r="D673" s="53">
        <v>143620</v>
      </c>
    </row>
    <row r="674" spans="1:4" x14ac:dyDescent="0.2">
      <c r="A674" s="51" t="s">
        <v>1002</v>
      </c>
      <c r="B674" s="51" t="s">
        <v>273</v>
      </c>
      <c r="C674" s="52" t="s">
        <v>5094</v>
      </c>
      <c r="D674" s="53">
        <f>-143610-D675</f>
        <v>0</v>
      </c>
    </row>
    <row r="675" spans="1:4" x14ac:dyDescent="0.2">
      <c r="A675" s="54" t="s">
        <v>1002</v>
      </c>
      <c r="B675" s="54" t="s">
        <v>273</v>
      </c>
      <c r="C675" s="52" t="s">
        <v>5095</v>
      </c>
      <c r="D675" s="55">
        <v>-143610</v>
      </c>
    </row>
    <row r="676" spans="1:4" x14ac:dyDescent="0.2">
      <c r="A676" s="51" t="s">
        <v>1002</v>
      </c>
      <c r="B676" s="51" t="s">
        <v>274</v>
      </c>
      <c r="C676" s="52" t="s">
        <v>5091</v>
      </c>
      <c r="D676" s="53">
        <v>718010</v>
      </c>
    </row>
    <row r="677" spans="1:4" x14ac:dyDescent="0.2">
      <c r="A677" s="51" t="s">
        <v>1002</v>
      </c>
      <c r="B677" s="51" t="s">
        <v>274</v>
      </c>
      <c r="C677" s="52" t="s">
        <v>5092</v>
      </c>
      <c r="D677" s="53">
        <v>980</v>
      </c>
    </row>
    <row r="678" spans="1:4" x14ac:dyDescent="0.2">
      <c r="A678" s="51" t="s">
        <v>1002</v>
      </c>
      <c r="B678" s="51" t="s">
        <v>274</v>
      </c>
      <c r="C678" s="52" t="s">
        <v>5094</v>
      </c>
      <c r="D678" s="53">
        <v>-39500</v>
      </c>
    </row>
    <row r="679" spans="1:4" x14ac:dyDescent="0.2">
      <c r="A679" s="51" t="s">
        <v>1002</v>
      </c>
      <c r="B679" s="51" t="s">
        <v>275</v>
      </c>
      <c r="C679" s="52" t="s">
        <v>935</v>
      </c>
      <c r="D679" s="53">
        <v>456510</v>
      </c>
    </row>
    <row r="680" spans="1:4" x14ac:dyDescent="0.2">
      <c r="A680" s="51" t="s">
        <v>1002</v>
      </c>
      <c r="B680" s="51" t="s">
        <v>275</v>
      </c>
      <c r="C680" s="52" t="s">
        <v>5092</v>
      </c>
      <c r="D680" s="53">
        <v>11200</v>
      </c>
    </row>
    <row r="681" spans="1:4" x14ac:dyDescent="0.2">
      <c r="A681" s="51" t="s">
        <v>1002</v>
      </c>
      <c r="B681" s="51" t="s">
        <v>275</v>
      </c>
      <c r="C681" s="52" t="s">
        <v>5093</v>
      </c>
      <c r="D681" s="53">
        <v>8090</v>
      </c>
    </row>
    <row r="682" spans="1:4" x14ac:dyDescent="0.2">
      <c r="A682" s="51" t="s">
        <v>1002</v>
      </c>
      <c r="B682" s="51" t="s">
        <v>275</v>
      </c>
      <c r="C682" s="52" t="s">
        <v>5094</v>
      </c>
      <c r="D682" s="53">
        <f>-395480-D683</f>
        <v>-37300</v>
      </c>
    </row>
    <row r="683" spans="1:4" x14ac:dyDescent="0.2">
      <c r="A683" s="54" t="s">
        <v>1002</v>
      </c>
      <c r="B683" s="54" t="s">
        <v>275</v>
      </c>
      <c r="C683" s="52" t="s">
        <v>5095</v>
      </c>
      <c r="D683" s="55">
        <v>-358180</v>
      </c>
    </row>
    <row r="684" spans="1:4" x14ac:dyDescent="0.2">
      <c r="A684" s="51" t="s">
        <v>1002</v>
      </c>
      <c r="B684" s="51" t="s">
        <v>276</v>
      </c>
      <c r="C684" s="52" t="s">
        <v>5087</v>
      </c>
      <c r="D684" s="53">
        <v>159160</v>
      </c>
    </row>
    <row r="685" spans="1:4" x14ac:dyDescent="0.2">
      <c r="A685" s="51" t="s">
        <v>1002</v>
      </c>
      <c r="B685" s="51" t="s">
        <v>276</v>
      </c>
      <c r="C685" s="52" t="s">
        <v>5088</v>
      </c>
      <c r="D685" s="53">
        <v>5440</v>
      </c>
    </row>
    <row r="686" spans="1:4" x14ac:dyDescent="0.2">
      <c r="A686" s="51" t="s">
        <v>1002</v>
      </c>
      <c r="B686" s="51" t="s">
        <v>276</v>
      </c>
      <c r="C686" s="52" t="s">
        <v>5090</v>
      </c>
      <c r="D686" s="53">
        <v>1650</v>
      </c>
    </row>
    <row r="687" spans="1:4" x14ac:dyDescent="0.2">
      <c r="A687" s="51" t="s">
        <v>1002</v>
      </c>
      <c r="B687" s="51" t="s">
        <v>276</v>
      </c>
      <c r="C687" s="52" t="s">
        <v>935</v>
      </c>
      <c r="D687" s="53">
        <v>748940</v>
      </c>
    </row>
    <row r="688" spans="1:4" x14ac:dyDescent="0.2">
      <c r="A688" s="51" t="s">
        <v>1002</v>
      </c>
      <c r="B688" s="51" t="s">
        <v>276</v>
      </c>
      <c r="C688" s="52" t="s">
        <v>5092</v>
      </c>
      <c r="D688" s="53">
        <v>150820</v>
      </c>
    </row>
    <row r="689" spans="1:4" x14ac:dyDescent="0.2">
      <c r="A689" s="51" t="s">
        <v>1002</v>
      </c>
      <c r="B689" s="51" t="s">
        <v>276</v>
      </c>
      <c r="C689" s="52" t="s">
        <v>5094</v>
      </c>
      <c r="D689" s="53">
        <f>-1049700-D690</f>
        <v>0</v>
      </c>
    </row>
    <row r="690" spans="1:4" x14ac:dyDescent="0.2">
      <c r="A690" s="54" t="s">
        <v>1002</v>
      </c>
      <c r="B690" s="54" t="s">
        <v>276</v>
      </c>
      <c r="C690" s="52" t="s">
        <v>5095</v>
      </c>
      <c r="D690" s="55">
        <v>-1049700</v>
      </c>
    </row>
    <row r="691" spans="1:4" x14ac:dyDescent="0.2">
      <c r="A691" s="51" t="s">
        <v>990</v>
      </c>
      <c r="B691" s="51" t="s">
        <v>278</v>
      </c>
      <c r="C691" s="52" t="s">
        <v>5087</v>
      </c>
      <c r="D691" s="53">
        <v>3457871</v>
      </c>
    </row>
    <row r="692" spans="1:4" x14ac:dyDescent="0.2">
      <c r="A692" s="51" t="s">
        <v>990</v>
      </c>
      <c r="B692" s="51" t="s">
        <v>279</v>
      </c>
      <c r="C692" s="52" t="s">
        <v>5089</v>
      </c>
      <c r="D692" s="53">
        <v>2000</v>
      </c>
    </row>
    <row r="693" spans="1:4" x14ac:dyDescent="0.2">
      <c r="A693" s="51" t="s">
        <v>990</v>
      </c>
      <c r="B693" s="51" t="s">
        <v>279</v>
      </c>
      <c r="C693" s="52" t="s">
        <v>935</v>
      </c>
      <c r="D693" s="53">
        <v>18000</v>
      </c>
    </row>
    <row r="694" spans="1:4" x14ac:dyDescent="0.2">
      <c r="A694" s="51" t="s">
        <v>990</v>
      </c>
      <c r="B694" s="51" t="s">
        <v>279</v>
      </c>
      <c r="C694" s="52" t="s">
        <v>938</v>
      </c>
      <c r="D694" s="53">
        <v>5000</v>
      </c>
    </row>
    <row r="695" spans="1:4" x14ac:dyDescent="0.2">
      <c r="A695" s="51" t="s">
        <v>990</v>
      </c>
      <c r="B695" s="51" t="s">
        <v>279</v>
      </c>
      <c r="C695" s="52" t="s">
        <v>5092</v>
      </c>
      <c r="D695" s="53">
        <v>5230</v>
      </c>
    </row>
    <row r="696" spans="1:4" x14ac:dyDescent="0.2">
      <c r="A696" s="51" t="s">
        <v>990</v>
      </c>
      <c r="B696" s="51" t="s">
        <v>279</v>
      </c>
      <c r="C696" s="52" t="s">
        <v>5094</v>
      </c>
      <c r="D696" s="53">
        <v>-32090</v>
      </c>
    </row>
    <row r="697" spans="1:4" x14ac:dyDescent="0.2">
      <c r="A697" s="51" t="s">
        <v>990</v>
      </c>
      <c r="B697" s="51" t="s">
        <v>280</v>
      </c>
      <c r="C697" s="52" t="s">
        <v>5094</v>
      </c>
      <c r="D697" s="53">
        <v>-420000</v>
      </c>
    </row>
    <row r="698" spans="1:4" x14ac:dyDescent="0.2">
      <c r="A698" s="51" t="s">
        <v>990</v>
      </c>
      <c r="B698" s="51" t="s">
        <v>281</v>
      </c>
      <c r="C698" s="52" t="s">
        <v>5088</v>
      </c>
      <c r="D698" s="53">
        <v>5014560</v>
      </c>
    </row>
    <row r="699" spans="1:4" x14ac:dyDescent="0.2">
      <c r="A699" s="51" t="s">
        <v>990</v>
      </c>
      <c r="B699" s="51" t="s">
        <v>281</v>
      </c>
      <c r="C699" s="52" t="s">
        <v>5089</v>
      </c>
      <c r="D699" s="53">
        <v>1688060</v>
      </c>
    </row>
    <row r="700" spans="1:4" x14ac:dyDescent="0.2">
      <c r="A700" s="51" t="s">
        <v>990</v>
      </c>
      <c r="B700" s="51" t="s">
        <v>281</v>
      </c>
      <c r="C700" s="52" t="s">
        <v>5090</v>
      </c>
      <c r="D700" s="53">
        <v>149970</v>
      </c>
    </row>
    <row r="701" spans="1:4" x14ac:dyDescent="0.2">
      <c r="A701" s="51" t="s">
        <v>990</v>
      </c>
      <c r="B701" s="51" t="s">
        <v>281</v>
      </c>
      <c r="C701" s="52" t="s">
        <v>935</v>
      </c>
      <c r="D701" s="53">
        <v>219470</v>
      </c>
    </row>
    <row r="702" spans="1:4" x14ac:dyDescent="0.2">
      <c r="A702" s="51" t="s">
        <v>985</v>
      </c>
      <c r="B702" s="51" t="s">
        <v>282</v>
      </c>
      <c r="C702" s="52" t="s">
        <v>5087</v>
      </c>
      <c r="D702" s="53">
        <v>125200</v>
      </c>
    </row>
    <row r="703" spans="1:4" x14ac:dyDescent="0.2">
      <c r="A703" s="51" t="s">
        <v>985</v>
      </c>
      <c r="B703" s="51" t="s">
        <v>282</v>
      </c>
      <c r="C703" s="52" t="s">
        <v>5090</v>
      </c>
      <c r="D703" s="53">
        <v>90</v>
      </c>
    </row>
    <row r="704" spans="1:4" x14ac:dyDescent="0.2">
      <c r="A704" s="51" t="s">
        <v>985</v>
      </c>
      <c r="B704" s="51" t="s">
        <v>282</v>
      </c>
      <c r="C704" s="52" t="s">
        <v>935</v>
      </c>
      <c r="D704" s="53">
        <v>210</v>
      </c>
    </row>
    <row r="705" spans="1:4" x14ac:dyDescent="0.2">
      <c r="A705" s="51" t="s">
        <v>985</v>
      </c>
      <c r="B705" s="51" t="s">
        <v>282</v>
      </c>
      <c r="C705" s="52" t="s">
        <v>5092</v>
      </c>
      <c r="D705" s="53">
        <v>137200</v>
      </c>
    </row>
    <row r="706" spans="1:4" x14ac:dyDescent="0.2">
      <c r="A706" s="51" t="s">
        <v>985</v>
      </c>
      <c r="B706" s="51" t="s">
        <v>283</v>
      </c>
      <c r="C706" s="52" t="s">
        <v>5087</v>
      </c>
      <c r="D706" s="53">
        <v>15640</v>
      </c>
    </row>
    <row r="707" spans="1:4" x14ac:dyDescent="0.2">
      <c r="A707" s="51" t="s">
        <v>985</v>
      </c>
      <c r="B707" s="51" t="s">
        <v>283</v>
      </c>
      <c r="C707" s="52" t="s">
        <v>5089</v>
      </c>
      <c r="D707" s="53">
        <v>20</v>
      </c>
    </row>
    <row r="708" spans="1:4" x14ac:dyDescent="0.2">
      <c r="A708" s="51" t="s">
        <v>985</v>
      </c>
      <c r="B708" s="51" t="s">
        <v>283</v>
      </c>
      <c r="C708" s="52" t="s">
        <v>935</v>
      </c>
      <c r="D708" s="53">
        <v>210</v>
      </c>
    </row>
    <row r="709" spans="1:4" x14ac:dyDescent="0.2">
      <c r="A709" s="51" t="s">
        <v>985</v>
      </c>
      <c r="B709" s="51" t="s">
        <v>283</v>
      </c>
      <c r="C709" s="52" t="s">
        <v>5092</v>
      </c>
      <c r="D709" s="53">
        <v>1440</v>
      </c>
    </row>
    <row r="710" spans="1:4" x14ac:dyDescent="0.2">
      <c r="A710" s="51" t="s">
        <v>985</v>
      </c>
      <c r="B710" s="51" t="s">
        <v>283</v>
      </c>
      <c r="C710" s="52" t="s">
        <v>5094</v>
      </c>
      <c r="D710" s="53">
        <f>-17290-D711</f>
        <v>0</v>
      </c>
    </row>
    <row r="711" spans="1:4" x14ac:dyDescent="0.2">
      <c r="A711" s="54" t="s">
        <v>985</v>
      </c>
      <c r="B711" s="54" t="s">
        <v>283</v>
      </c>
      <c r="C711" s="52" t="s">
        <v>5095</v>
      </c>
      <c r="D711" s="55">
        <v>-17290</v>
      </c>
    </row>
    <row r="712" spans="1:4" x14ac:dyDescent="0.2">
      <c r="A712" s="51" t="s">
        <v>985</v>
      </c>
      <c r="B712" s="51" t="s">
        <v>284</v>
      </c>
      <c r="C712" s="52" t="s">
        <v>935</v>
      </c>
      <c r="D712" s="53">
        <v>32840</v>
      </c>
    </row>
    <row r="713" spans="1:4" x14ac:dyDescent="0.2">
      <c r="A713" s="51" t="s">
        <v>985</v>
      </c>
      <c r="B713" s="51" t="s">
        <v>285</v>
      </c>
      <c r="C713" s="52" t="s">
        <v>5087</v>
      </c>
      <c r="D713" s="53">
        <v>41310</v>
      </c>
    </row>
    <row r="714" spans="1:4" x14ac:dyDescent="0.2">
      <c r="A714" s="51" t="s">
        <v>985</v>
      </c>
      <c r="B714" s="51" t="s">
        <v>285</v>
      </c>
      <c r="C714" s="52" t="s">
        <v>5088</v>
      </c>
      <c r="D714" s="53">
        <v>180</v>
      </c>
    </row>
    <row r="715" spans="1:4" x14ac:dyDescent="0.2">
      <c r="A715" s="51" t="s">
        <v>985</v>
      </c>
      <c r="B715" s="51" t="s">
        <v>285</v>
      </c>
      <c r="C715" s="52" t="s">
        <v>935</v>
      </c>
      <c r="D715" s="53">
        <v>7340</v>
      </c>
    </row>
    <row r="716" spans="1:4" x14ac:dyDescent="0.2">
      <c r="A716" s="51" t="s">
        <v>985</v>
      </c>
      <c r="B716" s="51" t="s">
        <v>285</v>
      </c>
      <c r="C716" s="52" t="s">
        <v>5092</v>
      </c>
      <c r="D716" s="53">
        <v>2730</v>
      </c>
    </row>
    <row r="717" spans="1:4" x14ac:dyDescent="0.2">
      <c r="A717" s="51" t="s">
        <v>985</v>
      </c>
      <c r="B717" s="51" t="s">
        <v>285</v>
      </c>
      <c r="C717" s="52" t="s">
        <v>5094</v>
      </c>
      <c r="D717" s="53">
        <f>-52490-D718</f>
        <v>0</v>
      </c>
    </row>
    <row r="718" spans="1:4" x14ac:dyDescent="0.2">
      <c r="A718" s="54" t="s">
        <v>985</v>
      </c>
      <c r="B718" s="54" t="s">
        <v>285</v>
      </c>
      <c r="C718" s="52" t="s">
        <v>5095</v>
      </c>
      <c r="D718" s="55">
        <v>-52490</v>
      </c>
    </row>
    <row r="719" spans="1:4" x14ac:dyDescent="0.2">
      <c r="A719" s="51" t="s">
        <v>1010</v>
      </c>
      <c r="B719" s="51" t="s">
        <v>286</v>
      </c>
      <c r="C719" s="52" t="s">
        <v>5087</v>
      </c>
      <c r="D719" s="53">
        <v>1067275</v>
      </c>
    </row>
    <row r="720" spans="1:4" x14ac:dyDescent="0.2">
      <c r="A720" s="51" t="s">
        <v>1010</v>
      </c>
      <c r="B720" s="51" t="s">
        <v>286</v>
      </c>
      <c r="C720" s="52" t="s">
        <v>5088</v>
      </c>
      <c r="D720" s="53">
        <v>7000</v>
      </c>
    </row>
    <row r="721" spans="1:4" x14ac:dyDescent="0.2">
      <c r="A721" s="51" t="s">
        <v>1010</v>
      </c>
      <c r="B721" s="51" t="s">
        <v>286</v>
      </c>
      <c r="C721" s="52" t="s">
        <v>5090</v>
      </c>
      <c r="D721" s="53">
        <v>5000</v>
      </c>
    </row>
    <row r="722" spans="1:4" x14ac:dyDescent="0.2">
      <c r="A722" s="51" t="s">
        <v>1010</v>
      </c>
      <c r="B722" s="51" t="s">
        <v>286</v>
      </c>
      <c r="C722" s="52" t="s">
        <v>935</v>
      </c>
      <c r="D722" s="53">
        <v>732385</v>
      </c>
    </row>
    <row r="723" spans="1:4" x14ac:dyDescent="0.2">
      <c r="A723" s="51" t="s">
        <v>1010</v>
      </c>
      <c r="B723" s="51" t="s">
        <v>286</v>
      </c>
      <c r="C723" s="52" t="s">
        <v>5094</v>
      </c>
      <c r="D723" s="53">
        <v>-10768800</v>
      </c>
    </row>
    <row r="724" spans="1:4" x14ac:dyDescent="0.2">
      <c r="A724" s="51" t="s">
        <v>1010</v>
      </c>
      <c r="B724" s="51" t="s">
        <v>287</v>
      </c>
      <c r="C724" s="52" t="s">
        <v>5091</v>
      </c>
      <c r="D724" s="53">
        <v>3756233</v>
      </c>
    </row>
    <row r="725" spans="1:4" x14ac:dyDescent="0.2">
      <c r="A725" s="51" t="s">
        <v>1010</v>
      </c>
      <c r="B725" s="51" t="s">
        <v>287</v>
      </c>
      <c r="C725" s="52" t="s">
        <v>5094</v>
      </c>
      <c r="D725" s="53">
        <v>-134016</v>
      </c>
    </row>
    <row r="726" spans="1:4" x14ac:dyDescent="0.2">
      <c r="A726" s="51" t="s">
        <v>1010</v>
      </c>
      <c r="B726" s="51" t="s">
        <v>288</v>
      </c>
      <c r="C726" s="52" t="s">
        <v>5091</v>
      </c>
      <c r="D726" s="53">
        <v>2109669</v>
      </c>
    </row>
    <row r="727" spans="1:4" x14ac:dyDescent="0.2">
      <c r="A727" s="51" t="s">
        <v>1010</v>
      </c>
      <c r="B727" s="51" t="s">
        <v>289</v>
      </c>
      <c r="C727" s="52" t="s">
        <v>5091</v>
      </c>
      <c r="D727" s="53">
        <v>923700</v>
      </c>
    </row>
    <row r="728" spans="1:4" x14ac:dyDescent="0.2">
      <c r="A728" s="51" t="s">
        <v>1010</v>
      </c>
      <c r="B728" s="51" t="s">
        <v>290</v>
      </c>
      <c r="C728" s="52" t="s">
        <v>5091</v>
      </c>
      <c r="D728" s="53">
        <v>844000</v>
      </c>
    </row>
    <row r="729" spans="1:4" x14ac:dyDescent="0.2">
      <c r="A729" s="51" t="s">
        <v>1010</v>
      </c>
      <c r="B729" s="51" t="s">
        <v>291</v>
      </c>
      <c r="C729" s="52" t="s">
        <v>5091</v>
      </c>
      <c r="D729" s="53">
        <v>969711</v>
      </c>
    </row>
    <row r="730" spans="1:4" x14ac:dyDescent="0.2">
      <c r="A730" s="51" t="s">
        <v>1010</v>
      </c>
      <c r="B730" s="51" t="s">
        <v>292</v>
      </c>
      <c r="C730" s="52" t="s">
        <v>5091</v>
      </c>
      <c r="D730" s="53">
        <v>189503</v>
      </c>
    </row>
    <row r="731" spans="1:4" x14ac:dyDescent="0.2">
      <c r="A731" s="51" t="s">
        <v>1010</v>
      </c>
      <c r="B731" s="51" t="s">
        <v>293</v>
      </c>
      <c r="C731" s="52" t="s">
        <v>5091</v>
      </c>
      <c r="D731" s="53">
        <v>38000</v>
      </c>
    </row>
    <row r="732" spans="1:4" x14ac:dyDescent="0.2">
      <c r="A732" s="51" t="s">
        <v>1010</v>
      </c>
      <c r="B732" s="51" t="s">
        <v>296</v>
      </c>
      <c r="C732" s="52" t="s">
        <v>935</v>
      </c>
      <c r="D732" s="53">
        <v>-500000</v>
      </c>
    </row>
    <row r="733" spans="1:4" x14ac:dyDescent="0.2">
      <c r="A733" s="51" t="s">
        <v>1010</v>
      </c>
      <c r="B733" s="51" t="s">
        <v>940</v>
      </c>
      <c r="C733" s="52" t="s">
        <v>935</v>
      </c>
      <c r="D733" s="53">
        <v>332160</v>
      </c>
    </row>
    <row r="734" spans="1:4" x14ac:dyDescent="0.2">
      <c r="A734" s="51" t="s">
        <v>1010</v>
      </c>
      <c r="B734" s="51" t="s">
        <v>941</v>
      </c>
      <c r="C734" s="52" t="s">
        <v>935</v>
      </c>
      <c r="D734" s="53">
        <v>385000</v>
      </c>
    </row>
    <row r="735" spans="1:4" x14ac:dyDescent="0.2">
      <c r="A735" s="51" t="s">
        <v>1010</v>
      </c>
      <c r="B735" s="51" t="s">
        <v>297</v>
      </c>
      <c r="C735" s="52" t="s">
        <v>5095</v>
      </c>
      <c r="D735" s="53">
        <v>-385000</v>
      </c>
    </row>
    <row r="736" spans="1:4" x14ac:dyDescent="0.2">
      <c r="A736" s="51" t="s">
        <v>979</v>
      </c>
      <c r="B736" s="51" t="s">
        <v>298</v>
      </c>
      <c r="C736" s="52" t="s">
        <v>5087</v>
      </c>
      <c r="D736" s="53">
        <v>231990</v>
      </c>
    </row>
    <row r="737" spans="1:4" x14ac:dyDescent="0.2">
      <c r="A737" s="51" t="s">
        <v>979</v>
      </c>
      <c r="B737" s="51" t="s">
        <v>298</v>
      </c>
      <c r="C737" s="52" t="s">
        <v>5089</v>
      </c>
      <c r="D737" s="53">
        <v>82270</v>
      </c>
    </row>
    <row r="738" spans="1:4" x14ac:dyDescent="0.2">
      <c r="A738" s="51" t="s">
        <v>979</v>
      </c>
      <c r="B738" s="51" t="s">
        <v>298</v>
      </c>
      <c r="C738" s="52" t="s">
        <v>5090</v>
      </c>
      <c r="D738" s="53">
        <v>9240</v>
      </c>
    </row>
    <row r="739" spans="1:4" x14ac:dyDescent="0.2">
      <c r="A739" s="51" t="s">
        <v>979</v>
      </c>
      <c r="B739" s="51" t="s">
        <v>298</v>
      </c>
      <c r="C739" s="52" t="s">
        <v>935</v>
      </c>
      <c r="D739" s="53">
        <v>105970</v>
      </c>
    </row>
    <row r="740" spans="1:4" x14ac:dyDescent="0.2">
      <c r="A740" s="51" t="s">
        <v>979</v>
      </c>
      <c r="B740" s="51" t="s">
        <v>298</v>
      </c>
      <c r="C740" s="52" t="s">
        <v>5094</v>
      </c>
      <c r="D740" s="53">
        <v>-417590</v>
      </c>
    </row>
    <row r="741" spans="1:4" x14ac:dyDescent="0.2">
      <c r="A741" s="51" t="s">
        <v>979</v>
      </c>
      <c r="B741" s="51" t="s">
        <v>299</v>
      </c>
      <c r="C741" s="52" t="s">
        <v>5087</v>
      </c>
      <c r="D741" s="53">
        <v>768230</v>
      </c>
    </row>
    <row r="742" spans="1:4" x14ac:dyDescent="0.2">
      <c r="A742" s="51" t="s">
        <v>979</v>
      </c>
      <c r="B742" s="51" t="s">
        <v>299</v>
      </c>
      <c r="C742" s="52" t="s">
        <v>5089</v>
      </c>
      <c r="D742" s="53">
        <v>54720</v>
      </c>
    </row>
    <row r="743" spans="1:4" x14ac:dyDescent="0.2">
      <c r="A743" s="51" t="s">
        <v>979</v>
      </c>
      <c r="B743" s="51" t="s">
        <v>299</v>
      </c>
      <c r="C743" s="52" t="s">
        <v>5090</v>
      </c>
      <c r="D743" s="53">
        <v>1160</v>
      </c>
    </row>
    <row r="744" spans="1:4" x14ac:dyDescent="0.2">
      <c r="A744" s="51" t="s">
        <v>979</v>
      </c>
      <c r="B744" s="51" t="s">
        <v>299</v>
      </c>
      <c r="C744" s="52" t="s">
        <v>935</v>
      </c>
      <c r="D744" s="53">
        <v>62450</v>
      </c>
    </row>
    <row r="745" spans="1:4" x14ac:dyDescent="0.2">
      <c r="A745" s="51" t="s">
        <v>979</v>
      </c>
      <c r="B745" s="51" t="s">
        <v>299</v>
      </c>
      <c r="C745" s="52" t="s">
        <v>5092</v>
      </c>
      <c r="D745" s="53">
        <v>25840</v>
      </c>
    </row>
    <row r="746" spans="1:4" x14ac:dyDescent="0.2">
      <c r="A746" s="51" t="s">
        <v>979</v>
      </c>
      <c r="B746" s="51" t="s">
        <v>299</v>
      </c>
      <c r="C746" s="52" t="s">
        <v>5093</v>
      </c>
      <c r="D746" s="53">
        <v>60290</v>
      </c>
    </row>
    <row r="747" spans="1:4" x14ac:dyDescent="0.2">
      <c r="A747" s="51" t="s">
        <v>979</v>
      </c>
      <c r="B747" s="51" t="s">
        <v>299</v>
      </c>
      <c r="C747" s="52" t="s">
        <v>5094</v>
      </c>
      <c r="D747" s="53">
        <v>-392120</v>
      </c>
    </row>
    <row r="748" spans="1:4" x14ac:dyDescent="0.2">
      <c r="A748" s="51" t="s">
        <v>979</v>
      </c>
      <c r="B748" s="51" t="s">
        <v>300</v>
      </c>
      <c r="C748" s="52" t="s">
        <v>5089</v>
      </c>
      <c r="D748" s="53">
        <v>1430</v>
      </c>
    </row>
    <row r="749" spans="1:4" x14ac:dyDescent="0.2">
      <c r="A749" s="51" t="s">
        <v>979</v>
      </c>
      <c r="B749" s="51" t="s">
        <v>300</v>
      </c>
      <c r="C749" s="52" t="s">
        <v>5092</v>
      </c>
      <c r="D749" s="53">
        <v>11320</v>
      </c>
    </row>
    <row r="750" spans="1:4" x14ac:dyDescent="0.2">
      <c r="A750" s="51" t="s">
        <v>979</v>
      </c>
      <c r="B750" s="51" t="s">
        <v>301</v>
      </c>
      <c r="C750" s="52" t="s">
        <v>5087</v>
      </c>
      <c r="D750" s="53">
        <v>273520</v>
      </c>
    </row>
    <row r="751" spans="1:4" x14ac:dyDescent="0.2">
      <c r="A751" s="51" t="s">
        <v>979</v>
      </c>
      <c r="B751" s="51" t="s">
        <v>301</v>
      </c>
      <c r="C751" s="52" t="s">
        <v>5088</v>
      </c>
      <c r="D751" s="53">
        <v>500</v>
      </c>
    </row>
    <row r="752" spans="1:4" x14ac:dyDescent="0.2">
      <c r="A752" s="51" t="s">
        <v>979</v>
      </c>
      <c r="B752" s="51" t="s">
        <v>301</v>
      </c>
      <c r="C752" s="52" t="s">
        <v>5090</v>
      </c>
      <c r="D752" s="53">
        <v>200</v>
      </c>
    </row>
    <row r="753" spans="1:4" x14ac:dyDescent="0.2">
      <c r="A753" s="51" t="s">
        <v>979</v>
      </c>
      <c r="B753" s="51" t="s">
        <v>301</v>
      </c>
      <c r="C753" s="52" t="s">
        <v>935</v>
      </c>
      <c r="D753" s="53">
        <v>2580</v>
      </c>
    </row>
    <row r="754" spans="1:4" x14ac:dyDescent="0.2">
      <c r="A754" s="51" t="s">
        <v>979</v>
      </c>
      <c r="B754" s="51" t="s">
        <v>301</v>
      </c>
      <c r="C754" s="52" t="s">
        <v>5094</v>
      </c>
      <c r="D754" s="53">
        <v>-85500</v>
      </c>
    </row>
    <row r="755" spans="1:4" x14ac:dyDescent="0.2">
      <c r="A755" s="51" t="s">
        <v>979</v>
      </c>
      <c r="B755" s="51" t="s">
        <v>302</v>
      </c>
      <c r="C755" s="52" t="s">
        <v>935</v>
      </c>
      <c r="D755" s="53">
        <v>167860</v>
      </c>
    </row>
    <row r="756" spans="1:4" x14ac:dyDescent="0.2">
      <c r="A756" s="51" t="s">
        <v>979</v>
      </c>
      <c r="B756" s="51" t="s">
        <v>302</v>
      </c>
      <c r="C756" s="52" t="s">
        <v>5094</v>
      </c>
      <c r="D756" s="53">
        <v>-127130</v>
      </c>
    </row>
    <row r="757" spans="1:4" x14ac:dyDescent="0.2">
      <c r="A757" s="51" t="s">
        <v>979</v>
      </c>
      <c r="B757" s="51" t="s">
        <v>303</v>
      </c>
      <c r="C757" s="52" t="s">
        <v>5087</v>
      </c>
      <c r="D757" s="53">
        <v>273880</v>
      </c>
    </row>
    <row r="758" spans="1:4" x14ac:dyDescent="0.2">
      <c r="A758" s="51" t="s">
        <v>979</v>
      </c>
      <c r="B758" s="51" t="s">
        <v>303</v>
      </c>
      <c r="C758" s="52" t="s">
        <v>5088</v>
      </c>
      <c r="D758" s="53">
        <v>50</v>
      </c>
    </row>
    <row r="759" spans="1:4" x14ac:dyDescent="0.2">
      <c r="A759" s="51" t="s">
        <v>979</v>
      </c>
      <c r="B759" s="51" t="s">
        <v>303</v>
      </c>
      <c r="C759" s="52" t="s">
        <v>5090</v>
      </c>
      <c r="D759" s="53">
        <v>1850</v>
      </c>
    </row>
    <row r="760" spans="1:4" x14ac:dyDescent="0.2">
      <c r="A760" s="51" t="s">
        <v>979</v>
      </c>
      <c r="B760" s="51" t="s">
        <v>303</v>
      </c>
      <c r="C760" s="52" t="s">
        <v>935</v>
      </c>
      <c r="D760" s="53">
        <v>2090</v>
      </c>
    </row>
    <row r="761" spans="1:4" x14ac:dyDescent="0.2">
      <c r="A761" s="51" t="s">
        <v>979</v>
      </c>
      <c r="B761" s="51" t="s">
        <v>303</v>
      </c>
      <c r="C761" s="52" t="s">
        <v>5094</v>
      </c>
      <c r="D761" s="53">
        <v>-85500</v>
      </c>
    </row>
    <row r="762" spans="1:4" x14ac:dyDescent="0.2">
      <c r="A762" s="51" t="s">
        <v>979</v>
      </c>
      <c r="B762" s="51" t="s">
        <v>304</v>
      </c>
      <c r="C762" s="52" t="s">
        <v>5087</v>
      </c>
      <c r="D762" s="53">
        <v>106250</v>
      </c>
    </row>
    <row r="763" spans="1:4" x14ac:dyDescent="0.2">
      <c r="A763" s="51" t="s">
        <v>979</v>
      </c>
      <c r="B763" s="51" t="s">
        <v>304</v>
      </c>
      <c r="C763" s="52" t="s">
        <v>5088</v>
      </c>
      <c r="D763" s="53">
        <v>3140</v>
      </c>
    </row>
    <row r="764" spans="1:4" x14ac:dyDescent="0.2">
      <c r="A764" s="51" t="s">
        <v>979</v>
      </c>
      <c r="B764" s="51" t="s">
        <v>304</v>
      </c>
      <c r="C764" s="52" t="s">
        <v>5089</v>
      </c>
      <c r="D764" s="53">
        <v>41160</v>
      </c>
    </row>
    <row r="765" spans="1:4" x14ac:dyDescent="0.2">
      <c r="A765" s="51" t="s">
        <v>979</v>
      </c>
      <c r="B765" s="51" t="s">
        <v>304</v>
      </c>
      <c r="C765" s="52" t="s">
        <v>5090</v>
      </c>
      <c r="D765" s="53">
        <v>10230</v>
      </c>
    </row>
    <row r="766" spans="1:4" x14ac:dyDescent="0.2">
      <c r="A766" s="51" t="s">
        <v>979</v>
      </c>
      <c r="B766" s="51" t="s">
        <v>304</v>
      </c>
      <c r="C766" s="52" t="s">
        <v>935</v>
      </c>
      <c r="D766" s="53">
        <v>4480</v>
      </c>
    </row>
    <row r="767" spans="1:4" x14ac:dyDescent="0.2">
      <c r="A767" s="51" t="s">
        <v>979</v>
      </c>
      <c r="B767" s="51" t="s">
        <v>304</v>
      </c>
      <c r="C767" s="52" t="s">
        <v>5092</v>
      </c>
      <c r="D767" s="53">
        <v>12200</v>
      </c>
    </row>
    <row r="768" spans="1:4" x14ac:dyDescent="0.2">
      <c r="A768" s="51" t="s">
        <v>979</v>
      </c>
      <c r="B768" s="51" t="s">
        <v>304</v>
      </c>
      <c r="C768" s="52" t="s">
        <v>5093</v>
      </c>
      <c r="D768" s="53">
        <v>22010</v>
      </c>
    </row>
    <row r="769" spans="1:4" x14ac:dyDescent="0.2">
      <c r="A769" s="51" t="s">
        <v>979</v>
      </c>
      <c r="B769" s="51" t="s">
        <v>304</v>
      </c>
      <c r="C769" s="52" t="s">
        <v>5094</v>
      </c>
      <c r="D769" s="53">
        <v>-73110</v>
      </c>
    </row>
    <row r="770" spans="1:4" x14ac:dyDescent="0.2">
      <c r="A770" s="51" t="s">
        <v>979</v>
      </c>
      <c r="B770" s="51" t="s">
        <v>305</v>
      </c>
      <c r="C770" s="52" t="s">
        <v>5087</v>
      </c>
      <c r="D770" s="53">
        <v>635330</v>
      </c>
    </row>
    <row r="771" spans="1:4" x14ac:dyDescent="0.2">
      <c r="A771" s="51" t="s">
        <v>979</v>
      </c>
      <c r="B771" s="51" t="s">
        <v>305</v>
      </c>
      <c r="C771" s="52" t="s">
        <v>5088</v>
      </c>
      <c r="D771" s="53">
        <v>1540</v>
      </c>
    </row>
    <row r="772" spans="1:4" x14ac:dyDescent="0.2">
      <c r="A772" s="51" t="s">
        <v>979</v>
      </c>
      <c r="B772" s="51" t="s">
        <v>305</v>
      </c>
      <c r="C772" s="52" t="s">
        <v>5090</v>
      </c>
      <c r="D772" s="53">
        <v>27740</v>
      </c>
    </row>
    <row r="773" spans="1:4" x14ac:dyDescent="0.2">
      <c r="A773" s="51" t="s">
        <v>979</v>
      </c>
      <c r="B773" s="51" t="s">
        <v>305</v>
      </c>
      <c r="C773" s="52" t="s">
        <v>935</v>
      </c>
      <c r="D773" s="53">
        <v>9200</v>
      </c>
    </row>
    <row r="774" spans="1:4" x14ac:dyDescent="0.2">
      <c r="A774" s="51" t="s">
        <v>979</v>
      </c>
      <c r="B774" s="51" t="s">
        <v>305</v>
      </c>
      <c r="C774" s="52" t="s">
        <v>5094</v>
      </c>
      <c r="D774" s="53">
        <v>-643180</v>
      </c>
    </row>
    <row r="775" spans="1:4" x14ac:dyDescent="0.2">
      <c r="A775" s="51" t="s">
        <v>979</v>
      </c>
      <c r="B775" s="51" t="s">
        <v>306</v>
      </c>
      <c r="C775" s="52" t="s">
        <v>5087</v>
      </c>
      <c r="D775" s="53">
        <v>370030</v>
      </c>
    </row>
    <row r="776" spans="1:4" x14ac:dyDescent="0.2">
      <c r="A776" s="51" t="s">
        <v>979</v>
      </c>
      <c r="B776" s="51" t="s">
        <v>306</v>
      </c>
      <c r="C776" s="52" t="s">
        <v>5088</v>
      </c>
      <c r="D776" s="53">
        <v>1180</v>
      </c>
    </row>
    <row r="777" spans="1:4" x14ac:dyDescent="0.2">
      <c r="A777" s="51" t="s">
        <v>979</v>
      </c>
      <c r="B777" s="51" t="s">
        <v>306</v>
      </c>
      <c r="C777" s="52" t="s">
        <v>5090</v>
      </c>
      <c r="D777" s="53">
        <v>27760</v>
      </c>
    </row>
    <row r="778" spans="1:4" x14ac:dyDescent="0.2">
      <c r="A778" s="51" t="s">
        <v>979</v>
      </c>
      <c r="B778" s="51" t="s">
        <v>306</v>
      </c>
      <c r="C778" s="52" t="s">
        <v>935</v>
      </c>
      <c r="D778" s="53">
        <v>5570</v>
      </c>
    </row>
    <row r="779" spans="1:4" x14ac:dyDescent="0.2">
      <c r="A779" s="51" t="s">
        <v>979</v>
      </c>
      <c r="B779" s="51" t="s">
        <v>306</v>
      </c>
      <c r="C779" s="52" t="s">
        <v>5094</v>
      </c>
      <c r="D779" s="53">
        <v>-386230</v>
      </c>
    </row>
    <row r="780" spans="1:4" x14ac:dyDescent="0.2">
      <c r="A780" s="51" t="s">
        <v>979</v>
      </c>
      <c r="B780" s="51" t="s">
        <v>307</v>
      </c>
      <c r="C780" s="52" t="s">
        <v>5087</v>
      </c>
      <c r="D780" s="53">
        <v>370010</v>
      </c>
    </row>
    <row r="781" spans="1:4" x14ac:dyDescent="0.2">
      <c r="A781" s="51" t="s">
        <v>979</v>
      </c>
      <c r="B781" s="51" t="s">
        <v>307</v>
      </c>
      <c r="C781" s="52" t="s">
        <v>5088</v>
      </c>
      <c r="D781" s="53">
        <v>1540</v>
      </c>
    </row>
    <row r="782" spans="1:4" x14ac:dyDescent="0.2">
      <c r="A782" s="51" t="s">
        <v>979</v>
      </c>
      <c r="B782" s="51" t="s">
        <v>307</v>
      </c>
      <c r="C782" s="52" t="s">
        <v>5090</v>
      </c>
      <c r="D782" s="53">
        <v>36670</v>
      </c>
    </row>
    <row r="783" spans="1:4" x14ac:dyDescent="0.2">
      <c r="A783" s="51" t="s">
        <v>979</v>
      </c>
      <c r="B783" s="51" t="s">
        <v>307</v>
      </c>
      <c r="C783" s="52" t="s">
        <v>935</v>
      </c>
      <c r="D783" s="53">
        <v>5230</v>
      </c>
    </row>
    <row r="784" spans="1:4" x14ac:dyDescent="0.2">
      <c r="A784" s="51" t="s">
        <v>979</v>
      </c>
      <c r="B784" s="51" t="s">
        <v>307</v>
      </c>
      <c r="C784" s="52" t="s">
        <v>5094</v>
      </c>
      <c r="D784" s="53">
        <v>-395150</v>
      </c>
    </row>
    <row r="785" spans="1:4" x14ac:dyDescent="0.2">
      <c r="A785" s="51" t="s">
        <v>979</v>
      </c>
      <c r="B785" s="51" t="s">
        <v>308</v>
      </c>
      <c r="C785" s="52" t="s">
        <v>5087</v>
      </c>
      <c r="D785" s="53">
        <v>322080</v>
      </c>
    </row>
    <row r="786" spans="1:4" x14ac:dyDescent="0.2">
      <c r="A786" s="51" t="s">
        <v>979</v>
      </c>
      <c r="B786" s="51" t="s">
        <v>308</v>
      </c>
      <c r="C786" s="52" t="s">
        <v>5088</v>
      </c>
      <c r="D786" s="53">
        <v>300</v>
      </c>
    </row>
    <row r="787" spans="1:4" x14ac:dyDescent="0.2">
      <c r="A787" s="51" t="s">
        <v>979</v>
      </c>
      <c r="B787" s="51" t="s">
        <v>308</v>
      </c>
      <c r="C787" s="52" t="s">
        <v>5090</v>
      </c>
      <c r="D787" s="53">
        <v>31900</v>
      </c>
    </row>
    <row r="788" spans="1:4" x14ac:dyDescent="0.2">
      <c r="A788" s="51" t="s">
        <v>979</v>
      </c>
      <c r="B788" s="51" t="s">
        <v>308</v>
      </c>
      <c r="C788" s="52" t="s">
        <v>935</v>
      </c>
      <c r="D788" s="53">
        <v>4290</v>
      </c>
    </row>
    <row r="789" spans="1:4" x14ac:dyDescent="0.2">
      <c r="A789" s="51" t="s">
        <v>979</v>
      </c>
      <c r="B789" s="51" t="s">
        <v>308</v>
      </c>
      <c r="C789" s="52" t="s">
        <v>5094</v>
      </c>
      <c r="D789" s="53">
        <v>-139940</v>
      </c>
    </row>
    <row r="790" spans="1:4" x14ac:dyDescent="0.2">
      <c r="A790" s="51" t="s">
        <v>979</v>
      </c>
      <c r="B790" s="51" t="s">
        <v>309</v>
      </c>
      <c r="C790" s="52" t="s">
        <v>5087</v>
      </c>
      <c r="D790" s="53">
        <v>368340</v>
      </c>
    </row>
    <row r="791" spans="1:4" x14ac:dyDescent="0.2">
      <c r="A791" s="51" t="s">
        <v>979</v>
      </c>
      <c r="B791" s="51" t="s">
        <v>309</v>
      </c>
      <c r="C791" s="52" t="s">
        <v>5088</v>
      </c>
      <c r="D791" s="53">
        <v>1650</v>
      </c>
    </row>
    <row r="792" spans="1:4" x14ac:dyDescent="0.2">
      <c r="A792" s="51" t="s">
        <v>979</v>
      </c>
      <c r="B792" s="51" t="s">
        <v>309</v>
      </c>
      <c r="C792" s="52" t="s">
        <v>5090</v>
      </c>
      <c r="D792" s="53">
        <v>29865</v>
      </c>
    </row>
    <row r="793" spans="1:4" x14ac:dyDescent="0.2">
      <c r="A793" s="51" t="s">
        <v>979</v>
      </c>
      <c r="B793" s="51" t="s">
        <v>309</v>
      </c>
      <c r="C793" s="52" t="s">
        <v>935</v>
      </c>
      <c r="D793" s="53">
        <v>3520</v>
      </c>
    </row>
    <row r="794" spans="1:4" x14ac:dyDescent="0.2">
      <c r="A794" s="51" t="s">
        <v>979</v>
      </c>
      <c r="B794" s="51" t="s">
        <v>309</v>
      </c>
      <c r="C794" s="52" t="s">
        <v>5094</v>
      </c>
      <c r="D794" s="53">
        <v>-50000</v>
      </c>
    </row>
    <row r="795" spans="1:4" x14ac:dyDescent="0.2">
      <c r="A795" s="51" t="s">
        <v>979</v>
      </c>
      <c r="B795" s="51" t="s">
        <v>310</v>
      </c>
      <c r="C795" s="52" t="s">
        <v>5087</v>
      </c>
      <c r="D795" s="53">
        <v>105300</v>
      </c>
    </row>
    <row r="796" spans="1:4" x14ac:dyDescent="0.2">
      <c r="A796" s="51" t="s">
        <v>979</v>
      </c>
      <c r="B796" s="51" t="s">
        <v>310</v>
      </c>
      <c r="C796" s="52" t="s">
        <v>5090</v>
      </c>
      <c r="D796" s="53">
        <v>7250</v>
      </c>
    </row>
    <row r="797" spans="1:4" x14ac:dyDescent="0.2">
      <c r="A797" s="51" t="s">
        <v>979</v>
      </c>
      <c r="B797" s="51" t="s">
        <v>310</v>
      </c>
      <c r="C797" s="52" t="s">
        <v>935</v>
      </c>
      <c r="D797" s="53">
        <v>2230</v>
      </c>
    </row>
    <row r="798" spans="1:4" x14ac:dyDescent="0.2">
      <c r="A798" s="51" t="s">
        <v>979</v>
      </c>
      <c r="B798" s="51" t="s">
        <v>312</v>
      </c>
      <c r="C798" s="52" t="s">
        <v>5087</v>
      </c>
      <c r="D798" s="53">
        <v>2207660</v>
      </c>
    </row>
    <row r="799" spans="1:4" x14ac:dyDescent="0.2">
      <c r="A799" s="51" t="s">
        <v>979</v>
      </c>
      <c r="B799" s="51" t="s">
        <v>312</v>
      </c>
      <c r="C799" s="52" t="s">
        <v>5088</v>
      </c>
      <c r="D799" s="53">
        <v>2650</v>
      </c>
    </row>
    <row r="800" spans="1:4" x14ac:dyDescent="0.2">
      <c r="A800" s="51" t="s">
        <v>979</v>
      </c>
      <c r="B800" s="51" t="s">
        <v>312</v>
      </c>
      <c r="C800" s="52" t="s">
        <v>5089</v>
      </c>
      <c r="D800" s="53">
        <v>112570</v>
      </c>
    </row>
    <row r="801" spans="1:4" x14ac:dyDescent="0.2">
      <c r="A801" s="51" t="s">
        <v>979</v>
      </c>
      <c r="B801" s="51" t="s">
        <v>312</v>
      </c>
      <c r="C801" s="52" t="s">
        <v>5090</v>
      </c>
      <c r="D801" s="53">
        <v>616900</v>
      </c>
    </row>
    <row r="802" spans="1:4" x14ac:dyDescent="0.2">
      <c r="A802" s="51" t="s">
        <v>979</v>
      </c>
      <c r="B802" s="51" t="s">
        <v>312</v>
      </c>
      <c r="C802" s="52" t="s">
        <v>935</v>
      </c>
      <c r="D802" s="53">
        <v>61860</v>
      </c>
    </row>
    <row r="803" spans="1:4" x14ac:dyDescent="0.2">
      <c r="A803" s="51" t="s">
        <v>979</v>
      </c>
      <c r="B803" s="51" t="s">
        <v>312</v>
      </c>
      <c r="C803" s="52" t="s">
        <v>5092</v>
      </c>
      <c r="D803" s="53">
        <v>293140</v>
      </c>
    </row>
    <row r="804" spans="1:4" x14ac:dyDescent="0.2">
      <c r="A804" s="51" t="s">
        <v>979</v>
      </c>
      <c r="B804" s="51" t="s">
        <v>312</v>
      </c>
      <c r="C804" s="52" t="s">
        <v>5093</v>
      </c>
      <c r="D804" s="53">
        <v>219640</v>
      </c>
    </row>
    <row r="805" spans="1:4" x14ac:dyDescent="0.2">
      <c r="A805" s="51" t="s">
        <v>979</v>
      </c>
      <c r="B805" s="51" t="s">
        <v>312</v>
      </c>
      <c r="C805" s="52" t="s">
        <v>5094</v>
      </c>
      <c r="D805" s="53">
        <v>-1001160</v>
      </c>
    </row>
    <row r="806" spans="1:4" x14ac:dyDescent="0.2">
      <c r="A806" s="51" t="s">
        <v>979</v>
      </c>
      <c r="B806" s="51" t="s">
        <v>314</v>
      </c>
      <c r="C806" s="52" t="s">
        <v>5091</v>
      </c>
      <c r="D806" s="53">
        <v>1865025</v>
      </c>
    </row>
    <row r="807" spans="1:4" x14ac:dyDescent="0.2">
      <c r="A807" s="51" t="s">
        <v>979</v>
      </c>
      <c r="B807" s="51" t="s">
        <v>314</v>
      </c>
      <c r="C807" s="52" t="s">
        <v>5094</v>
      </c>
      <c r="D807" s="53">
        <v>-120000</v>
      </c>
    </row>
    <row r="808" spans="1:4" x14ac:dyDescent="0.2">
      <c r="A808" s="51" t="s">
        <v>979</v>
      </c>
      <c r="B808" s="51" t="s">
        <v>315</v>
      </c>
      <c r="C808" s="52" t="s">
        <v>5087</v>
      </c>
      <c r="D808" s="53">
        <v>45580</v>
      </c>
    </row>
    <row r="809" spans="1:4" x14ac:dyDescent="0.2">
      <c r="A809" s="51" t="s">
        <v>979</v>
      </c>
      <c r="B809" s="51" t="s">
        <v>315</v>
      </c>
      <c r="C809" s="52" t="s">
        <v>5090</v>
      </c>
      <c r="D809" s="53">
        <v>130</v>
      </c>
    </row>
    <row r="810" spans="1:4" x14ac:dyDescent="0.2">
      <c r="A810" s="51" t="s">
        <v>979</v>
      </c>
      <c r="B810" s="51" t="s">
        <v>315</v>
      </c>
      <c r="C810" s="52" t="s">
        <v>935</v>
      </c>
      <c r="D810" s="53">
        <v>15800</v>
      </c>
    </row>
    <row r="811" spans="1:4" x14ac:dyDescent="0.2">
      <c r="A811" s="51" t="s">
        <v>979</v>
      </c>
      <c r="B811" s="51" t="s">
        <v>315</v>
      </c>
      <c r="C811" s="52" t="s">
        <v>5094</v>
      </c>
      <c r="D811" s="53">
        <v>-17550</v>
      </c>
    </row>
    <row r="812" spans="1:4" x14ac:dyDescent="0.2">
      <c r="A812" s="51" t="s">
        <v>979</v>
      </c>
      <c r="B812" s="51" t="s">
        <v>316</v>
      </c>
      <c r="C812" s="52" t="s">
        <v>5087</v>
      </c>
      <c r="D812" s="53">
        <v>57070</v>
      </c>
    </row>
    <row r="813" spans="1:4" x14ac:dyDescent="0.2">
      <c r="A813" s="51" t="s">
        <v>979</v>
      </c>
      <c r="B813" s="51" t="s">
        <v>316</v>
      </c>
      <c r="C813" s="52" t="s">
        <v>5090</v>
      </c>
      <c r="D813" s="53">
        <v>15850</v>
      </c>
    </row>
    <row r="814" spans="1:4" x14ac:dyDescent="0.2">
      <c r="A814" s="51" t="s">
        <v>979</v>
      </c>
      <c r="B814" s="51" t="s">
        <v>316</v>
      </c>
      <c r="C814" s="52" t="s">
        <v>935</v>
      </c>
      <c r="D814" s="53">
        <v>2910</v>
      </c>
    </row>
    <row r="815" spans="1:4" x14ac:dyDescent="0.2">
      <c r="A815" s="51" t="s">
        <v>979</v>
      </c>
      <c r="B815" s="51" t="s">
        <v>316</v>
      </c>
      <c r="C815" s="52" t="s">
        <v>5094</v>
      </c>
      <c r="D815" s="53">
        <v>-10280</v>
      </c>
    </row>
    <row r="816" spans="1:4" x14ac:dyDescent="0.2">
      <c r="A816" s="51" t="s">
        <v>979</v>
      </c>
      <c r="B816" s="51" t="s">
        <v>317</v>
      </c>
      <c r="C816" s="52" t="s">
        <v>5087</v>
      </c>
      <c r="D816" s="53">
        <v>276760</v>
      </c>
    </row>
    <row r="817" spans="1:4" x14ac:dyDescent="0.2">
      <c r="A817" s="51" t="s">
        <v>979</v>
      </c>
      <c r="B817" s="51" t="s">
        <v>317</v>
      </c>
      <c r="C817" s="52" t="s">
        <v>5088</v>
      </c>
      <c r="D817" s="53">
        <v>30</v>
      </c>
    </row>
    <row r="818" spans="1:4" x14ac:dyDescent="0.2">
      <c r="A818" s="51" t="s">
        <v>979</v>
      </c>
      <c r="B818" s="51" t="s">
        <v>317</v>
      </c>
      <c r="C818" s="52" t="s">
        <v>5089</v>
      </c>
      <c r="D818" s="53">
        <v>7640</v>
      </c>
    </row>
    <row r="819" spans="1:4" x14ac:dyDescent="0.2">
      <c r="A819" s="51" t="s">
        <v>979</v>
      </c>
      <c r="B819" s="51" t="s">
        <v>317</v>
      </c>
      <c r="C819" s="52" t="s">
        <v>5090</v>
      </c>
      <c r="D819" s="53">
        <v>13640</v>
      </c>
    </row>
    <row r="820" spans="1:4" x14ac:dyDescent="0.2">
      <c r="A820" s="51" t="s">
        <v>979</v>
      </c>
      <c r="B820" s="51" t="s">
        <v>317</v>
      </c>
      <c r="C820" s="52" t="s">
        <v>935</v>
      </c>
      <c r="D820" s="53">
        <v>680</v>
      </c>
    </row>
    <row r="821" spans="1:4" x14ac:dyDescent="0.2">
      <c r="A821" s="51" t="s">
        <v>979</v>
      </c>
      <c r="B821" s="51" t="s">
        <v>318</v>
      </c>
      <c r="C821" s="52" t="s">
        <v>5087</v>
      </c>
      <c r="D821" s="53">
        <v>69060</v>
      </c>
    </row>
    <row r="822" spans="1:4" x14ac:dyDescent="0.2">
      <c r="A822" s="51" t="s">
        <v>979</v>
      </c>
      <c r="B822" s="51" t="s">
        <v>318</v>
      </c>
      <c r="C822" s="52" t="s">
        <v>5090</v>
      </c>
      <c r="D822" s="53">
        <v>1570</v>
      </c>
    </row>
    <row r="823" spans="1:4" x14ac:dyDescent="0.2">
      <c r="A823" s="51" t="s">
        <v>979</v>
      </c>
      <c r="B823" s="51" t="s">
        <v>318</v>
      </c>
      <c r="C823" s="52" t="s">
        <v>935</v>
      </c>
      <c r="D823" s="53">
        <v>37550</v>
      </c>
    </row>
    <row r="824" spans="1:4" x14ac:dyDescent="0.2">
      <c r="A824" s="51" t="s">
        <v>979</v>
      </c>
      <c r="B824" s="51" t="s">
        <v>318</v>
      </c>
      <c r="C824" s="52" t="s">
        <v>5092</v>
      </c>
      <c r="D824" s="53">
        <v>3190</v>
      </c>
    </row>
    <row r="825" spans="1:4" x14ac:dyDescent="0.2">
      <c r="A825" s="51" t="s">
        <v>979</v>
      </c>
      <c r="B825" s="51" t="s">
        <v>318</v>
      </c>
      <c r="C825" s="52" t="s">
        <v>5094</v>
      </c>
      <c r="D825" s="53">
        <v>-78300</v>
      </c>
    </row>
    <row r="826" spans="1:4" x14ac:dyDescent="0.2">
      <c r="A826" s="51" t="s">
        <v>979</v>
      </c>
      <c r="B826" s="51" t="s">
        <v>319</v>
      </c>
      <c r="C826" s="52" t="s">
        <v>5090</v>
      </c>
      <c r="D826" s="53">
        <v>264510</v>
      </c>
    </row>
    <row r="827" spans="1:4" x14ac:dyDescent="0.2">
      <c r="A827" s="51" t="s">
        <v>979</v>
      </c>
      <c r="B827" s="51" t="s">
        <v>319</v>
      </c>
      <c r="C827" s="52" t="s">
        <v>5094</v>
      </c>
      <c r="D827" s="53">
        <v>-42650</v>
      </c>
    </row>
    <row r="828" spans="1:4" x14ac:dyDescent="0.2">
      <c r="A828" s="51" t="s">
        <v>979</v>
      </c>
      <c r="B828" s="51" t="s">
        <v>321</v>
      </c>
      <c r="C828" s="52" t="s">
        <v>5087</v>
      </c>
      <c r="D828" s="53">
        <v>186140</v>
      </c>
    </row>
    <row r="829" spans="1:4" x14ac:dyDescent="0.2">
      <c r="A829" s="51" t="s">
        <v>979</v>
      </c>
      <c r="B829" s="51" t="s">
        <v>321</v>
      </c>
      <c r="C829" s="52" t="s">
        <v>5089</v>
      </c>
      <c r="D829" s="53">
        <v>19060</v>
      </c>
    </row>
    <row r="830" spans="1:4" x14ac:dyDescent="0.2">
      <c r="A830" s="51" t="s">
        <v>979</v>
      </c>
      <c r="B830" s="51" t="s">
        <v>321</v>
      </c>
      <c r="C830" s="52" t="s">
        <v>5092</v>
      </c>
      <c r="D830" s="53">
        <v>13110</v>
      </c>
    </row>
    <row r="831" spans="1:4" x14ac:dyDescent="0.2">
      <c r="A831" s="51" t="s">
        <v>979</v>
      </c>
      <c r="B831" s="51" t="s">
        <v>321</v>
      </c>
      <c r="C831" s="52" t="s">
        <v>5093</v>
      </c>
      <c r="D831" s="53">
        <v>46490</v>
      </c>
    </row>
    <row r="832" spans="1:4" x14ac:dyDescent="0.2">
      <c r="A832" s="51" t="s">
        <v>979</v>
      </c>
      <c r="B832" s="51" t="s">
        <v>321</v>
      </c>
      <c r="C832" s="52" t="s">
        <v>5094</v>
      </c>
      <c r="D832" s="53">
        <v>-57580</v>
      </c>
    </row>
    <row r="833" spans="1:4" x14ac:dyDescent="0.2">
      <c r="A833" s="51" t="s">
        <v>979</v>
      </c>
      <c r="B833" s="51" t="s">
        <v>322</v>
      </c>
      <c r="C833" s="52" t="s">
        <v>5087</v>
      </c>
      <c r="D833" s="53">
        <v>50410</v>
      </c>
    </row>
    <row r="834" spans="1:4" x14ac:dyDescent="0.2">
      <c r="A834" s="51" t="s">
        <v>979</v>
      </c>
      <c r="B834" s="51" t="s">
        <v>322</v>
      </c>
      <c r="C834" s="52" t="s">
        <v>5089</v>
      </c>
      <c r="D834" s="53">
        <v>1920</v>
      </c>
    </row>
    <row r="835" spans="1:4" x14ac:dyDescent="0.2">
      <c r="A835" s="51" t="s">
        <v>979</v>
      </c>
      <c r="B835" s="51" t="s">
        <v>322</v>
      </c>
      <c r="C835" s="52" t="s">
        <v>5090</v>
      </c>
      <c r="D835" s="53">
        <v>1430</v>
      </c>
    </row>
    <row r="836" spans="1:4" x14ac:dyDescent="0.2">
      <c r="A836" s="51" t="s">
        <v>979</v>
      </c>
      <c r="B836" s="51" t="s">
        <v>322</v>
      </c>
      <c r="C836" s="52" t="s">
        <v>935</v>
      </c>
      <c r="D836" s="53">
        <v>10520</v>
      </c>
    </row>
    <row r="837" spans="1:4" x14ac:dyDescent="0.2">
      <c r="A837" s="51" t="s">
        <v>979</v>
      </c>
      <c r="B837" s="51" t="s">
        <v>323</v>
      </c>
      <c r="C837" s="52" t="s">
        <v>5087</v>
      </c>
      <c r="D837" s="53">
        <v>208680</v>
      </c>
    </row>
    <row r="838" spans="1:4" x14ac:dyDescent="0.2">
      <c r="A838" s="51" t="s">
        <v>979</v>
      </c>
      <c r="B838" s="51" t="s">
        <v>323</v>
      </c>
      <c r="C838" s="52" t="s">
        <v>5089</v>
      </c>
      <c r="D838" s="53">
        <v>56880</v>
      </c>
    </row>
    <row r="839" spans="1:4" x14ac:dyDescent="0.2">
      <c r="A839" s="51" t="s">
        <v>979</v>
      </c>
      <c r="B839" s="51" t="s">
        <v>323</v>
      </c>
      <c r="C839" s="52" t="s">
        <v>5090</v>
      </c>
      <c r="D839" s="53">
        <v>1300</v>
      </c>
    </row>
    <row r="840" spans="1:4" x14ac:dyDescent="0.2">
      <c r="A840" s="51" t="s">
        <v>979</v>
      </c>
      <c r="B840" s="51" t="s">
        <v>323</v>
      </c>
      <c r="C840" s="52" t="s">
        <v>935</v>
      </c>
      <c r="D840" s="53">
        <v>11470</v>
      </c>
    </row>
    <row r="841" spans="1:4" x14ac:dyDescent="0.2">
      <c r="A841" s="51" t="s">
        <v>979</v>
      </c>
      <c r="B841" s="51" t="s">
        <v>323</v>
      </c>
      <c r="C841" s="52" t="s">
        <v>5094</v>
      </c>
      <c r="D841" s="53">
        <v>-80720</v>
      </c>
    </row>
    <row r="842" spans="1:4" x14ac:dyDescent="0.2">
      <c r="A842" s="51" t="s">
        <v>979</v>
      </c>
      <c r="B842" s="51" t="s">
        <v>324</v>
      </c>
      <c r="C842" s="52" t="s">
        <v>5087</v>
      </c>
      <c r="D842" s="53">
        <v>370340</v>
      </c>
    </row>
    <row r="843" spans="1:4" x14ac:dyDescent="0.2">
      <c r="A843" s="51" t="s">
        <v>979</v>
      </c>
      <c r="B843" s="51" t="s">
        <v>324</v>
      </c>
      <c r="C843" s="52" t="s">
        <v>5089</v>
      </c>
      <c r="D843" s="53">
        <v>21010</v>
      </c>
    </row>
    <row r="844" spans="1:4" x14ac:dyDescent="0.2">
      <c r="A844" s="51" t="s">
        <v>979</v>
      </c>
      <c r="B844" s="51" t="s">
        <v>324</v>
      </c>
      <c r="C844" s="52" t="s">
        <v>5090</v>
      </c>
      <c r="D844" s="53">
        <v>5690</v>
      </c>
    </row>
    <row r="845" spans="1:4" x14ac:dyDescent="0.2">
      <c r="A845" s="51" t="s">
        <v>979</v>
      </c>
      <c r="B845" s="51" t="s">
        <v>324</v>
      </c>
      <c r="C845" s="52" t="s">
        <v>935</v>
      </c>
      <c r="D845" s="53">
        <v>30940</v>
      </c>
    </row>
    <row r="846" spans="1:4" x14ac:dyDescent="0.2">
      <c r="A846" s="51" t="s">
        <v>979</v>
      </c>
      <c r="B846" s="51" t="s">
        <v>324</v>
      </c>
      <c r="C846" s="52" t="s">
        <v>5092</v>
      </c>
      <c r="D846" s="53">
        <v>35590</v>
      </c>
    </row>
    <row r="847" spans="1:4" x14ac:dyDescent="0.2">
      <c r="A847" s="51" t="s">
        <v>979</v>
      </c>
      <c r="B847" s="51" t="s">
        <v>324</v>
      </c>
      <c r="C847" s="52" t="s">
        <v>5093</v>
      </c>
      <c r="D847" s="53">
        <v>41490</v>
      </c>
    </row>
    <row r="848" spans="1:4" x14ac:dyDescent="0.2">
      <c r="A848" s="51" t="s">
        <v>979</v>
      </c>
      <c r="B848" s="51" t="s">
        <v>324</v>
      </c>
      <c r="C848" s="52" t="s">
        <v>5094</v>
      </c>
      <c r="D848" s="53">
        <v>-239780</v>
      </c>
    </row>
    <row r="849" spans="1:4" x14ac:dyDescent="0.2">
      <c r="A849" s="51" t="s">
        <v>979</v>
      </c>
      <c r="B849" s="51" t="s">
        <v>325</v>
      </c>
      <c r="C849" s="52" t="s">
        <v>5087</v>
      </c>
      <c r="D849" s="53">
        <v>88960</v>
      </c>
    </row>
    <row r="850" spans="1:4" x14ac:dyDescent="0.2">
      <c r="A850" s="51" t="s">
        <v>979</v>
      </c>
      <c r="B850" s="51" t="s">
        <v>325</v>
      </c>
      <c r="C850" s="52" t="s">
        <v>5090</v>
      </c>
      <c r="D850" s="53">
        <v>1890</v>
      </c>
    </row>
    <row r="851" spans="1:4" x14ac:dyDescent="0.2">
      <c r="A851" s="51" t="s">
        <v>979</v>
      </c>
      <c r="B851" s="51" t="s">
        <v>325</v>
      </c>
      <c r="C851" s="52" t="s">
        <v>935</v>
      </c>
      <c r="D851" s="53">
        <v>6270</v>
      </c>
    </row>
    <row r="852" spans="1:4" x14ac:dyDescent="0.2">
      <c r="A852" s="51" t="s">
        <v>979</v>
      </c>
      <c r="B852" s="51" t="s">
        <v>325</v>
      </c>
      <c r="C852" s="52" t="s">
        <v>5091</v>
      </c>
      <c r="D852" s="53">
        <v>357980</v>
      </c>
    </row>
    <row r="853" spans="1:4" x14ac:dyDescent="0.2">
      <c r="A853" s="51" t="s">
        <v>979</v>
      </c>
      <c r="B853" s="51" t="s">
        <v>325</v>
      </c>
      <c r="C853" s="52" t="s">
        <v>938</v>
      </c>
      <c r="D853" s="53">
        <v>40000</v>
      </c>
    </row>
    <row r="854" spans="1:4" x14ac:dyDescent="0.2">
      <c r="A854" s="51" t="s">
        <v>979</v>
      </c>
      <c r="B854" s="51" t="s">
        <v>325</v>
      </c>
      <c r="C854" s="52" t="s">
        <v>5092</v>
      </c>
      <c r="D854" s="53">
        <v>16340</v>
      </c>
    </row>
    <row r="855" spans="1:4" x14ac:dyDescent="0.2">
      <c r="A855" s="51" t="s">
        <v>979</v>
      </c>
      <c r="B855" s="51" t="s">
        <v>325</v>
      </c>
      <c r="C855" s="52" t="s">
        <v>5094</v>
      </c>
      <c r="D855" s="53">
        <v>-322490</v>
      </c>
    </row>
    <row r="856" spans="1:4" x14ac:dyDescent="0.2">
      <c r="A856" s="51" t="s">
        <v>979</v>
      </c>
      <c r="B856" s="51" t="s">
        <v>326</v>
      </c>
      <c r="C856" s="52" t="s">
        <v>5087</v>
      </c>
      <c r="D856" s="53">
        <v>401980</v>
      </c>
    </row>
    <row r="857" spans="1:4" x14ac:dyDescent="0.2">
      <c r="A857" s="51" t="s">
        <v>979</v>
      </c>
      <c r="B857" s="51" t="s">
        <v>326</v>
      </c>
      <c r="C857" s="52" t="s">
        <v>5089</v>
      </c>
      <c r="D857" s="53">
        <v>45670</v>
      </c>
    </row>
    <row r="858" spans="1:4" x14ac:dyDescent="0.2">
      <c r="A858" s="51" t="s">
        <v>979</v>
      </c>
      <c r="B858" s="51" t="s">
        <v>326</v>
      </c>
      <c r="C858" s="52" t="s">
        <v>5090</v>
      </c>
      <c r="D858" s="53">
        <v>1090</v>
      </c>
    </row>
    <row r="859" spans="1:4" x14ac:dyDescent="0.2">
      <c r="A859" s="51" t="s">
        <v>979</v>
      </c>
      <c r="B859" s="51" t="s">
        <v>326</v>
      </c>
      <c r="C859" s="52" t="s">
        <v>935</v>
      </c>
      <c r="D859" s="53">
        <v>31040</v>
      </c>
    </row>
    <row r="860" spans="1:4" x14ac:dyDescent="0.2">
      <c r="A860" s="51" t="s">
        <v>979</v>
      </c>
      <c r="B860" s="51" t="s">
        <v>326</v>
      </c>
      <c r="C860" s="52" t="s">
        <v>5092</v>
      </c>
      <c r="D860" s="53">
        <v>87810</v>
      </c>
    </row>
    <row r="861" spans="1:4" x14ac:dyDescent="0.2">
      <c r="A861" s="51" t="s">
        <v>979</v>
      </c>
      <c r="B861" s="51" t="s">
        <v>326</v>
      </c>
      <c r="C861" s="52" t="s">
        <v>5094</v>
      </c>
      <c r="D861" s="53">
        <v>-63070</v>
      </c>
    </row>
    <row r="862" spans="1:4" x14ac:dyDescent="0.2">
      <c r="A862" s="51" t="s">
        <v>979</v>
      </c>
      <c r="B862" s="51" t="s">
        <v>328</v>
      </c>
      <c r="C862" s="52" t="s">
        <v>5092</v>
      </c>
      <c r="D862" s="53">
        <v>25110</v>
      </c>
    </row>
    <row r="863" spans="1:4" x14ac:dyDescent="0.2">
      <c r="A863" s="51" t="s">
        <v>979</v>
      </c>
      <c r="B863" s="51" t="s">
        <v>328</v>
      </c>
      <c r="C863" s="52" t="s">
        <v>5093</v>
      </c>
      <c r="D863" s="53">
        <v>63050</v>
      </c>
    </row>
    <row r="864" spans="1:4" x14ac:dyDescent="0.2">
      <c r="A864" s="51" t="s">
        <v>1005</v>
      </c>
      <c r="B864" s="51" t="s">
        <v>329</v>
      </c>
      <c r="C864" s="52" t="s">
        <v>5087</v>
      </c>
      <c r="D864" s="53">
        <v>22310</v>
      </c>
    </row>
    <row r="865" spans="1:4" x14ac:dyDescent="0.2">
      <c r="A865" s="51" t="s">
        <v>1005</v>
      </c>
      <c r="B865" s="51" t="s">
        <v>329</v>
      </c>
      <c r="C865" s="52" t="s">
        <v>5090</v>
      </c>
      <c r="D865" s="53">
        <v>240</v>
      </c>
    </row>
    <row r="866" spans="1:4" x14ac:dyDescent="0.2">
      <c r="A866" s="51" t="s">
        <v>1005</v>
      </c>
      <c r="B866" s="51" t="s">
        <v>329</v>
      </c>
      <c r="C866" s="52" t="s">
        <v>935</v>
      </c>
      <c r="D866" s="53">
        <v>2869</v>
      </c>
    </row>
    <row r="867" spans="1:4" x14ac:dyDescent="0.2">
      <c r="A867" s="51" t="s">
        <v>1005</v>
      </c>
      <c r="B867" s="51" t="s">
        <v>329</v>
      </c>
      <c r="C867" s="52" t="s">
        <v>5092</v>
      </c>
      <c r="D867" s="53">
        <v>473730</v>
      </c>
    </row>
    <row r="868" spans="1:4" x14ac:dyDescent="0.2">
      <c r="A868" s="51" t="s">
        <v>1005</v>
      </c>
      <c r="B868" s="51" t="s">
        <v>329</v>
      </c>
      <c r="C868" s="52" t="s">
        <v>5094</v>
      </c>
      <c r="D868" s="53">
        <f>-458441-D869</f>
        <v>0</v>
      </c>
    </row>
    <row r="869" spans="1:4" x14ac:dyDescent="0.2">
      <c r="A869" s="54" t="s">
        <v>1005</v>
      </c>
      <c r="B869" s="54" t="s">
        <v>329</v>
      </c>
      <c r="C869" s="52" t="s">
        <v>5095</v>
      </c>
      <c r="D869" s="55">
        <v>-458441</v>
      </c>
    </row>
    <row r="870" spans="1:4" x14ac:dyDescent="0.2">
      <c r="A870" s="51" t="s">
        <v>1005</v>
      </c>
      <c r="B870" s="51" t="s">
        <v>330</v>
      </c>
      <c r="C870" s="52" t="s">
        <v>5087</v>
      </c>
      <c r="D870" s="53">
        <v>1300</v>
      </c>
    </row>
    <row r="871" spans="1:4" x14ac:dyDescent="0.2">
      <c r="A871" s="51" t="s">
        <v>1005</v>
      </c>
      <c r="B871" s="51" t="s">
        <v>331</v>
      </c>
      <c r="C871" s="52" t="s">
        <v>5087</v>
      </c>
      <c r="D871" s="53">
        <v>86030</v>
      </c>
    </row>
    <row r="872" spans="1:4" x14ac:dyDescent="0.2">
      <c r="A872" s="51" t="s">
        <v>1005</v>
      </c>
      <c r="B872" s="51" t="s">
        <v>331</v>
      </c>
      <c r="C872" s="52" t="s">
        <v>5090</v>
      </c>
      <c r="D872" s="53">
        <v>240</v>
      </c>
    </row>
    <row r="873" spans="1:4" x14ac:dyDescent="0.2">
      <c r="A873" s="51" t="s">
        <v>1005</v>
      </c>
      <c r="B873" s="51" t="s">
        <v>331</v>
      </c>
      <c r="C873" s="52" t="s">
        <v>5092</v>
      </c>
      <c r="D873" s="53">
        <v>23870</v>
      </c>
    </row>
    <row r="874" spans="1:4" x14ac:dyDescent="0.2">
      <c r="A874" s="51" t="s">
        <v>1005</v>
      </c>
      <c r="B874" s="51" t="s">
        <v>332</v>
      </c>
      <c r="C874" s="52" t="s">
        <v>5087</v>
      </c>
      <c r="D874" s="53">
        <v>224430</v>
      </c>
    </row>
    <row r="875" spans="1:4" x14ac:dyDescent="0.2">
      <c r="A875" s="51" t="s">
        <v>1005</v>
      </c>
      <c r="B875" s="51" t="s">
        <v>332</v>
      </c>
      <c r="C875" s="52" t="s">
        <v>5088</v>
      </c>
      <c r="D875" s="53">
        <v>50</v>
      </c>
    </row>
    <row r="876" spans="1:4" x14ac:dyDescent="0.2">
      <c r="A876" s="51" t="s">
        <v>1005</v>
      </c>
      <c r="B876" s="51" t="s">
        <v>332</v>
      </c>
      <c r="C876" s="52" t="s">
        <v>5090</v>
      </c>
      <c r="D876" s="53">
        <v>4010</v>
      </c>
    </row>
    <row r="877" spans="1:4" x14ac:dyDescent="0.2">
      <c r="A877" s="51" t="s">
        <v>1005</v>
      </c>
      <c r="B877" s="51" t="s">
        <v>332</v>
      </c>
      <c r="C877" s="52" t="s">
        <v>935</v>
      </c>
      <c r="D877" s="53">
        <v>1990</v>
      </c>
    </row>
    <row r="878" spans="1:4" x14ac:dyDescent="0.2">
      <c r="A878" s="51" t="s">
        <v>1005</v>
      </c>
      <c r="B878" s="51" t="s">
        <v>332</v>
      </c>
      <c r="C878" s="52" t="s">
        <v>5092</v>
      </c>
      <c r="D878" s="53">
        <v>77820</v>
      </c>
    </row>
    <row r="879" spans="1:4" x14ac:dyDescent="0.2">
      <c r="A879" s="51" t="s">
        <v>1005</v>
      </c>
      <c r="B879" s="51" t="s">
        <v>332</v>
      </c>
      <c r="C879" s="52" t="s">
        <v>5094</v>
      </c>
      <c r="D879" s="53">
        <v>-127660</v>
      </c>
    </row>
    <row r="880" spans="1:4" x14ac:dyDescent="0.2">
      <c r="A880" s="51" t="s">
        <v>1005</v>
      </c>
      <c r="B880" s="51" t="s">
        <v>333</v>
      </c>
      <c r="C880" s="52" t="s">
        <v>5087</v>
      </c>
      <c r="D880" s="53">
        <v>60400</v>
      </c>
    </row>
    <row r="881" spans="1:4" x14ac:dyDescent="0.2">
      <c r="A881" s="51" t="s">
        <v>1005</v>
      </c>
      <c r="B881" s="51" t="s">
        <v>333</v>
      </c>
      <c r="C881" s="52" t="s">
        <v>5089</v>
      </c>
      <c r="D881" s="53">
        <v>111260</v>
      </c>
    </row>
    <row r="882" spans="1:4" x14ac:dyDescent="0.2">
      <c r="A882" s="51" t="s">
        <v>1005</v>
      </c>
      <c r="B882" s="51" t="s">
        <v>333</v>
      </c>
      <c r="C882" s="52" t="s">
        <v>5090</v>
      </c>
      <c r="D882" s="53">
        <v>2040</v>
      </c>
    </row>
    <row r="883" spans="1:4" x14ac:dyDescent="0.2">
      <c r="A883" s="51" t="s">
        <v>1005</v>
      </c>
      <c r="B883" s="51" t="s">
        <v>333</v>
      </c>
      <c r="C883" s="52" t="s">
        <v>935</v>
      </c>
      <c r="D883" s="53">
        <v>12540</v>
      </c>
    </row>
    <row r="884" spans="1:4" x14ac:dyDescent="0.2">
      <c r="A884" s="51" t="s">
        <v>1005</v>
      </c>
      <c r="B884" s="51" t="s">
        <v>333</v>
      </c>
      <c r="C884" s="52" t="s">
        <v>5092</v>
      </c>
      <c r="D884" s="53">
        <v>25260</v>
      </c>
    </row>
    <row r="885" spans="1:4" x14ac:dyDescent="0.2">
      <c r="A885" s="51" t="s">
        <v>1005</v>
      </c>
      <c r="B885" s="51" t="s">
        <v>333</v>
      </c>
      <c r="C885" s="52" t="s">
        <v>5094</v>
      </c>
      <c r="D885" s="53">
        <v>-221660</v>
      </c>
    </row>
    <row r="886" spans="1:4" x14ac:dyDescent="0.2">
      <c r="A886" s="51" t="s">
        <v>1005</v>
      </c>
      <c r="B886" s="51" t="s">
        <v>334</v>
      </c>
      <c r="C886" s="52" t="s">
        <v>5087</v>
      </c>
      <c r="D886" s="53">
        <v>295830</v>
      </c>
    </row>
    <row r="887" spans="1:4" x14ac:dyDescent="0.2">
      <c r="A887" s="51" t="s">
        <v>1005</v>
      </c>
      <c r="B887" s="51" t="s">
        <v>334</v>
      </c>
      <c r="C887" s="52" t="s">
        <v>5088</v>
      </c>
      <c r="D887" s="53">
        <v>950</v>
      </c>
    </row>
    <row r="888" spans="1:4" x14ac:dyDescent="0.2">
      <c r="A888" s="51" t="s">
        <v>1005</v>
      </c>
      <c r="B888" s="51" t="s">
        <v>334</v>
      </c>
      <c r="C888" s="52" t="s">
        <v>5089</v>
      </c>
      <c r="D888" s="53">
        <v>12000</v>
      </c>
    </row>
    <row r="889" spans="1:4" x14ac:dyDescent="0.2">
      <c r="A889" s="51" t="s">
        <v>1005</v>
      </c>
      <c r="B889" s="51" t="s">
        <v>334</v>
      </c>
      <c r="C889" s="52" t="s">
        <v>5090</v>
      </c>
      <c r="D889" s="53">
        <v>420</v>
      </c>
    </row>
    <row r="890" spans="1:4" x14ac:dyDescent="0.2">
      <c r="A890" s="51" t="s">
        <v>1005</v>
      </c>
      <c r="B890" s="51" t="s">
        <v>334</v>
      </c>
      <c r="C890" s="52" t="s">
        <v>935</v>
      </c>
      <c r="D890" s="53">
        <v>17320</v>
      </c>
    </row>
    <row r="891" spans="1:4" x14ac:dyDescent="0.2">
      <c r="A891" s="51" t="s">
        <v>1005</v>
      </c>
      <c r="B891" s="51" t="s">
        <v>334</v>
      </c>
      <c r="C891" s="52" t="s">
        <v>5092</v>
      </c>
      <c r="D891" s="53">
        <v>114170</v>
      </c>
    </row>
    <row r="892" spans="1:4" x14ac:dyDescent="0.2">
      <c r="A892" s="51" t="s">
        <v>1005</v>
      </c>
      <c r="B892" s="51" t="s">
        <v>334</v>
      </c>
      <c r="C892" s="52" t="s">
        <v>5094</v>
      </c>
      <c r="D892" s="53">
        <v>-2040</v>
      </c>
    </row>
    <row r="893" spans="1:4" x14ac:dyDescent="0.2">
      <c r="A893" s="51" t="s">
        <v>1005</v>
      </c>
      <c r="B893" s="51" t="s">
        <v>336</v>
      </c>
      <c r="C893" s="52" t="s">
        <v>5087</v>
      </c>
      <c r="D893" s="53">
        <v>262130</v>
      </c>
    </row>
    <row r="894" spans="1:4" x14ac:dyDescent="0.2">
      <c r="A894" s="51" t="s">
        <v>1005</v>
      </c>
      <c r="B894" s="51" t="s">
        <v>336</v>
      </c>
      <c r="C894" s="52" t="s">
        <v>5088</v>
      </c>
      <c r="D894" s="53">
        <v>150</v>
      </c>
    </row>
    <row r="895" spans="1:4" x14ac:dyDescent="0.2">
      <c r="A895" s="51" t="s">
        <v>1005</v>
      </c>
      <c r="B895" s="51" t="s">
        <v>336</v>
      </c>
      <c r="C895" s="52" t="s">
        <v>5090</v>
      </c>
      <c r="D895" s="53">
        <v>3170</v>
      </c>
    </row>
    <row r="896" spans="1:4" x14ac:dyDescent="0.2">
      <c r="A896" s="51" t="s">
        <v>1005</v>
      </c>
      <c r="B896" s="51" t="s">
        <v>336</v>
      </c>
      <c r="C896" s="52" t="s">
        <v>935</v>
      </c>
      <c r="D896" s="53">
        <v>39670</v>
      </c>
    </row>
    <row r="897" spans="1:4" x14ac:dyDescent="0.2">
      <c r="A897" s="51" t="s">
        <v>1005</v>
      </c>
      <c r="B897" s="51" t="s">
        <v>336</v>
      </c>
      <c r="C897" s="52" t="s">
        <v>5092</v>
      </c>
      <c r="D897" s="53">
        <v>86560</v>
      </c>
    </row>
    <row r="898" spans="1:4" x14ac:dyDescent="0.2">
      <c r="A898" s="51" t="s">
        <v>1005</v>
      </c>
      <c r="B898" s="51" t="s">
        <v>336</v>
      </c>
      <c r="C898" s="52" t="s">
        <v>5094</v>
      </c>
      <c r="D898" s="53">
        <v>-199640</v>
      </c>
    </row>
    <row r="899" spans="1:4" x14ac:dyDescent="0.2">
      <c r="A899" s="51" t="s">
        <v>1005</v>
      </c>
      <c r="B899" s="51" t="s">
        <v>337</v>
      </c>
      <c r="C899" s="52" t="s">
        <v>5087</v>
      </c>
      <c r="D899" s="53">
        <v>120530</v>
      </c>
    </row>
    <row r="900" spans="1:4" x14ac:dyDescent="0.2">
      <c r="A900" s="51" t="s">
        <v>1005</v>
      </c>
      <c r="B900" s="51" t="s">
        <v>337</v>
      </c>
      <c r="C900" s="52" t="s">
        <v>5088</v>
      </c>
      <c r="D900" s="53">
        <v>110</v>
      </c>
    </row>
    <row r="901" spans="1:4" x14ac:dyDescent="0.2">
      <c r="A901" s="51" t="s">
        <v>1005</v>
      </c>
      <c r="B901" s="51" t="s">
        <v>337</v>
      </c>
      <c r="C901" s="52" t="s">
        <v>5090</v>
      </c>
      <c r="D901" s="53">
        <v>16540</v>
      </c>
    </row>
    <row r="902" spans="1:4" x14ac:dyDescent="0.2">
      <c r="A902" s="51" t="s">
        <v>1005</v>
      </c>
      <c r="B902" s="51" t="s">
        <v>337</v>
      </c>
      <c r="C902" s="52" t="s">
        <v>935</v>
      </c>
      <c r="D902" s="53">
        <v>86260</v>
      </c>
    </row>
    <row r="903" spans="1:4" x14ac:dyDescent="0.2">
      <c r="A903" s="51" t="s">
        <v>1005</v>
      </c>
      <c r="B903" s="51" t="s">
        <v>337</v>
      </c>
      <c r="C903" s="52" t="s">
        <v>5092</v>
      </c>
      <c r="D903" s="53">
        <v>37650</v>
      </c>
    </row>
    <row r="904" spans="1:4" x14ac:dyDescent="0.2">
      <c r="A904" s="51" t="s">
        <v>1005</v>
      </c>
      <c r="B904" s="51" t="s">
        <v>337</v>
      </c>
      <c r="C904" s="52" t="s">
        <v>5094</v>
      </c>
      <c r="D904" s="53">
        <v>-284770</v>
      </c>
    </row>
    <row r="905" spans="1:4" x14ac:dyDescent="0.2">
      <c r="A905" s="51" t="s">
        <v>1005</v>
      </c>
      <c r="B905" s="51" t="s">
        <v>340</v>
      </c>
      <c r="C905" s="52" t="s">
        <v>5087</v>
      </c>
      <c r="D905" s="53">
        <v>102395</v>
      </c>
    </row>
    <row r="906" spans="1:4" x14ac:dyDescent="0.2">
      <c r="A906" s="51" t="s">
        <v>1005</v>
      </c>
      <c r="B906" s="51" t="s">
        <v>340</v>
      </c>
      <c r="C906" s="52" t="s">
        <v>5088</v>
      </c>
      <c r="D906" s="53">
        <v>20</v>
      </c>
    </row>
    <row r="907" spans="1:4" x14ac:dyDescent="0.2">
      <c r="A907" s="51" t="s">
        <v>1005</v>
      </c>
      <c r="B907" s="51" t="s">
        <v>340</v>
      </c>
      <c r="C907" s="52" t="s">
        <v>5090</v>
      </c>
      <c r="D907" s="53">
        <v>870</v>
      </c>
    </row>
    <row r="908" spans="1:4" x14ac:dyDescent="0.2">
      <c r="A908" s="51" t="s">
        <v>1005</v>
      </c>
      <c r="B908" s="51" t="s">
        <v>340</v>
      </c>
      <c r="C908" s="52" t="s">
        <v>935</v>
      </c>
      <c r="D908" s="53">
        <v>40690</v>
      </c>
    </row>
    <row r="909" spans="1:4" x14ac:dyDescent="0.2">
      <c r="A909" s="51" t="s">
        <v>1005</v>
      </c>
      <c r="B909" s="51" t="s">
        <v>340</v>
      </c>
      <c r="C909" s="52" t="s">
        <v>5092</v>
      </c>
      <c r="D909" s="53">
        <v>66240</v>
      </c>
    </row>
    <row r="910" spans="1:4" x14ac:dyDescent="0.2">
      <c r="A910" s="51" t="s">
        <v>1005</v>
      </c>
      <c r="B910" s="51" t="s">
        <v>340</v>
      </c>
      <c r="C910" s="52" t="s">
        <v>5094</v>
      </c>
      <c r="D910" s="53">
        <v>-64790</v>
      </c>
    </row>
    <row r="911" spans="1:4" x14ac:dyDescent="0.2">
      <c r="A911" s="51" t="s">
        <v>1005</v>
      </c>
      <c r="B911" s="51" t="s">
        <v>341</v>
      </c>
      <c r="C911" s="52" t="s">
        <v>5089</v>
      </c>
      <c r="D911" s="53">
        <v>680</v>
      </c>
    </row>
    <row r="912" spans="1:4" x14ac:dyDescent="0.2">
      <c r="A912" s="51" t="s">
        <v>1005</v>
      </c>
      <c r="B912" s="51" t="s">
        <v>341</v>
      </c>
      <c r="C912" s="52" t="s">
        <v>5094</v>
      </c>
      <c r="D912" s="53">
        <v>-1420</v>
      </c>
    </row>
    <row r="913" spans="1:4" x14ac:dyDescent="0.2">
      <c r="A913" s="51" t="s">
        <v>1005</v>
      </c>
      <c r="B913" s="51" t="s">
        <v>343</v>
      </c>
      <c r="C913" s="52" t="s">
        <v>5087</v>
      </c>
      <c r="D913" s="53">
        <v>124800</v>
      </c>
    </row>
    <row r="914" spans="1:4" x14ac:dyDescent="0.2">
      <c r="A914" s="51" t="s">
        <v>1005</v>
      </c>
      <c r="B914" s="51" t="s">
        <v>343</v>
      </c>
      <c r="C914" s="52" t="s">
        <v>5088</v>
      </c>
      <c r="D914" s="53">
        <v>1000</v>
      </c>
    </row>
    <row r="915" spans="1:4" x14ac:dyDescent="0.2">
      <c r="A915" s="51" t="s">
        <v>1005</v>
      </c>
      <c r="B915" s="51" t="s">
        <v>343</v>
      </c>
      <c r="C915" s="52" t="s">
        <v>5089</v>
      </c>
      <c r="D915" s="53">
        <v>6320</v>
      </c>
    </row>
    <row r="916" spans="1:4" x14ac:dyDescent="0.2">
      <c r="A916" s="51" t="s">
        <v>1005</v>
      </c>
      <c r="B916" s="51" t="s">
        <v>343</v>
      </c>
      <c r="C916" s="52" t="s">
        <v>5090</v>
      </c>
      <c r="D916" s="53">
        <v>940</v>
      </c>
    </row>
    <row r="917" spans="1:4" x14ac:dyDescent="0.2">
      <c r="A917" s="51" t="s">
        <v>1005</v>
      </c>
      <c r="B917" s="51" t="s">
        <v>343</v>
      </c>
      <c r="C917" s="52" t="s">
        <v>935</v>
      </c>
      <c r="D917" s="53">
        <v>100</v>
      </c>
    </row>
    <row r="918" spans="1:4" x14ac:dyDescent="0.2">
      <c r="A918" s="51" t="s">
        <v>1005</v>
      </c>
      <c r="B918" s="51" t="s">
        <v>343</v>
      </c>
      <c r="C918" s="52" t="s">
        <v>5092</v>
      </c>
      <c r="D918" s="53">
        <v>31530</v>
      </c>
    </row>
    <row r="919" spans="1:4" x14ac:dyDescent="0.2">
      <c r="A919" s="51" t="s">
        <v>1005</v>
      </c>
      <c r="B919" s="51" t="s">
        <v>343</v>
      </c>
      <c r="C919" s="52" t="s">
        <v>5094</v>
      </c>
      <c r="D919" s="53">
        <v>-24000</v>
      </c>
    </row>
    <row r="920" spans="1:4" x14ac:dyDescent="0.2">
      <c r="A920" s="51" t="s">
        <v>1005</v>
      </c>
      <c r="B920" s="51" t="s">
        <v>344</v>
      </c>
      <c r="C920" s="52" t="s">
        <v>5089</v>
      </c>
      <c r="D920" s="53">
        <v>3360</v>
      </c>
    </row>
    <row r="921" spans="1:4" x14ac:dyDescent="0.2">
      <c r="A921" s="51" t="s">
        <v>1005</v>
      </c>
      <c r="B921" s="51" t="s">
        <v>344</v>
      </c>
      <c r="C921" s="52" t="s">
        <v>935</v>
      </c>
      <c r="D921" s="53">
        <v>60</v>
      </c>
    </row>
    <row r="922" spans="1:4" x14ac:dyDescent="0.2">
      <c r="A922" s="51" t="s">
        <v>1005</v>
      </c>
      <c r="B922" s="51" t="s">
        <v>344</v>
      </c>
      <c r="C922" s="52" t="s">
        <v>5093</v>
      </c>
      <c r="D922" s="53">
        <v>15440</v>
      </c>
    </row>
    <row r="923" spans="1:4" x14ac:dyDescent="0.2">
      <c r="A923" s="51" t="s">
        <v>1005</v>
      </c>
      <c r="B923" s="51" t="s">
        <v>344</v>
      </c>
      <c r="C923" s="52" t="s">
        <v>5094</v>
      </c>
      <c r="D923" s="53">
        <v>-18310</v>
      </c>
    </row>
    <row r="924" spans="1:4" x14ac:dyDescent="0.2">
      <c r="A924" s="51" t="s">
        <v>1005</v>
      </c>
      <c r="B924" s="51" t="s">
        <v>345</v>
      </c>
      <c r="C924" s="52" t="s">
        <v>5087</v>
      </c>
      <c r="D924" s="53">
        <v>351720</v>
      </c>
    </row>
    <row r="925" spans="1:4" x14ac:dyDescent="0.2">
      <c r="A925" s="51" t="s">
        <v>1005</v>
      </c>
      <c r="B925" s="51" t="s">
        <v>345</v>
      </c>
      <c r="C925" s="52" t="s">
        <v>5088</v>
      </c>
      <c r="D925" s="53">
        <v>1320</v>
      </c>
    </row>
    <row r="926" spans="1:4" x14ac:dyDescent="0.2">
      <c r="A926" s="51" t="s">
        <v>1005</v>
      </c>
      <c r="B926" s="51" t="s">
        <v>345</v>
      </c>
      <c r="C926" s="52" t="s">
        <v>5089</v>
      </c>
      <c r="D926" s="53">
        <v>53370</v>
      </c>
    </row>
    <row r="927" spans="1:4" x14ac:dyDescent="0.2">
      <c r="A927" s="51" t="s">
        <v>1005</v>
      </c>
      <c r="B927" s="51" t="s">
        <v>345</v>
      </c>
      <c r="C927" s="52" t="s">
        <v>5090</v>
      </c>
      <c r="D927" s="53">
        <v>2120</v>
      </c>
    </row>
    <row r="928" spans="1:4" x14ac:dyDescent="0.2">
      <c r="A928" s="51" t="s">
        <v>1005</v>
      </c>
      <c r="B928" s="51" t="s">
        <v>345</v>
      </c>
      <c r="C928" s="52" t="s">
        <v>935</v>
      </c>
      <c r="D928" s="53">
        <v>20010</v>
      </c>
    </row>
    <row r="929" spans="1:4" x14ac:dyDescent="0.2">
      <c r="A929" s="51" t="s">
        <v>1005</v>
      </c>
      <c r="B929" s="51" t="s">
        <v>345</v>
      </c>
      <c r="C929" s="52" t="s">
        <v>5092</v>
      </c>
      <c r="D929" s="53">
        <v>115171</v>
      </c>
    </row>
    <row r="930" spans="1:4" x14ac:dyDescent="0.2">
      <c r="A930" s="51" t="s">
        <v>1005</v>
      </c>
      <c r="B930" s="51" t="s">
        <v>345</v>
      </c>
      <c r="C930" s="52" t="s">
        <v>5093</v>
      </c>
      <c r="D930" s="53">
        <v>35590</v>
      </c>
    </row>
    <row r="931" spans="1:4" x14ac:dyDescent="0.2">
      <c r="A931" s="51" t="s">
        <v>1005</v>
      </c>
      <c r="B931" s="51" t="s">
        <v>345</v>
      </c>
      <c r="C931" s="52" t="s">
        <v>5094</v>
      </c>
      <c r="D931" s="53">
        <v>-388040</v>
      </c>
    </row>
    <row r="932" spans="1:4" x14ac:dyDescent="0.2">
      <c r="A932" s="51" t="s">
        <v>1005</v>
      </c>
      <c r="B932" s="51" t="s">
        <v>349</v>
      </c>
      <c r="C932" s="52" t="s">
        <v>5087</v>
      </c>
      <c r="D932" s="53">
        <v>109520</v>
      </c>
    </row>
    <row r="933" spans="1:4" x14ac:dyDescent="0.2">
      <c r="A933" s="51" t="s">
        <v>1005</v>
      </c>
      <c r="B933" s="51" t="s">
        <v>349</v>
      </c>
      <c r="C933" s="52" t="s">
        <v>5094</v>
      </c>
      <c r="D933" s="53">
        <f>-125350-D934</f>
        <v>0</v>
      </c>
    </row>
    <row r="934" spans="1:4" x14ac:dyDescent="0.2">
      <c r="A934" s="54" t="s">
        <v>1005</v>
      </c>
      <c r="B934" s="54" t="s">
        <v>349</v>
      </c>
      <c r="C934" s="52" t="s">
        <v>5095</v>
      </c>
      <c r="D934" s="55">
        <v>-125350</v>
      </c>
    </row>
    <row r="935" spans="1:4" x14ac:dyDescent="0.2">
      <c r="A935" s="51" t="s">
        <v>976</v>
      </c>
      <c r="B935" s="51" t="s">
        <v>353</v>
      </c>
      <c r="C935" s="52" t="s">
        <v>5087</v>
      </c>
      <c r="D935" s="53">
        <v>1687279</v>
      </c>
    </row>
    <row r="936" spans="1:4" x14ac:dyDescent="0.2">
      <c r="A936" s="51" t="s">
        <v>976</v>
      </c>
      <c r="B936" s="51" t="s">
        <v>353</v>
      </c>
      <c r="C936" s="52" t="s">
        <v>5089</v>
      </c>
      <c r="D936" s="53">
        <v>7000</v>
      </c>
    </row>
    <row r="937" spans="1:4" x14ac:dyDescent="0.2">
      <c r="A937" s="51" t="s">
        <v>976</v>
      </c>
      <c r="B937" s="51" t="s">
        <v>353</v>
      </c>
      <c r="C937" s="52" t="s">
        <v>5090</v>
      </c>
      <c r="D937" s="53">
        <v>19970</v>
      </c>
    </row>
    <row r="938" spans="1:4" x14ac:dyDescent="0.2">
      <c r="A938" s="51" t="s">
        <v>976</v>
      </c>
      <c r="B938" s="51" t="s">
        <v>353</v>
      </c>
      <c r="C938" s="52" t="s">
        <v>935</v>
      </c>
      <c r="D938" s="53">
        <v>18060</v>
      </c>
    </row>
    <row r="939" spans="1:4" x14ac:dyDescent="0.2">
      <c r="A939" s="51" t="s">
        <v>976</v>
      </c>
      <c r="B939" s="51" t="s">
        <v>353</v>
      </c>
      <c r="C939" s="52" t="s">
        <v>5092</v>
      </c>
      <c r="D939" s="53">
        <v>714940</v>
      </c>
    </row>
    <row r="940" spans="1:4" x14ac:dyDescent="0.2">
      <c r="A940" s="51" t="s">
        <v>976</v>
      </c>
      <c r="B940" s="51" t="s">
        <v>353</v>
      </c>
      <c r="C940" s="52" t="s">
        <v>5093</v>
      </c>
      <c r="D940" s="53">
        <v>3140</v>
      </c>
    </row>
    <row r="941" spans="1:4" x14ac:dyDescent="0.2">
      <c r="A941" s="51" t="s">
        <v>976</v>
      </c>
      <c r="B941" s="51" t="s">
        <v>353</v>
      </c>
      <c r="C941" s="52" t="s">
        <v>5094</v>
      </c>
      <c r="D941" s="53">
        <f>-2446963-D942</f>
        <v>-130853</v>
      </c>
    </row>
    <row r="942" spans="1:4" x14ac:dyDescent="0.2">
      <c r="A942" s="54" t="s">
        <v>976</v>
      </c>
      <c r="B942" s="54" t="s">
        <v>353</v>
      </c>
      <c r="C942" s="52" t="s">
        <v>5095</v>
      </c>
      <c r="D942" s="55">
        <v>-2316110</v>
      </c>
    </row>
    <row r="943" spans="1:4" x14ac:dyDescent="0.2">
      <c r="A943" s="51" t="s">
        <v>976</v>
      </c>
      <c r="B943" s="51" t="s">
        <v>354</v>
      </c>
      <c r="C943" s="52" t="s">
        <v>5087</v>
      </c>
      <c r="D943" s="53">
        <v>336750</v>
      </c>
    </row>
    <row r="944" spans="1:4" x14ac:dyDescent="0.2">
      <c r="A944" s="51" t="s">
        <v>976</v>
      </c>
      <c r="B944" s="51" t="s">
        <v>354</v>
      </c>
      <c r="C944" s="52" t="s">
        <v>5090</v>
      </c>
      <c r="D944" s="53">
        <v>20</v>
      </c>
    </row>
    <row r="945" spans="1:4" x14ac:dyDescent="0.2">
      <c r="A945" s="51" t="s">
        <v>976</v>
      </c>
      <c r="B945" s="51" t="s">
        <v>354</v>
      </c>
      <c r="C945" s="52" t="s">
        <v>5092</v>
      </c>
      <c r="D945" s="53">
        <v>70030</v>
      </c>
    </row>
    <row r="946" spans="1:4" x14ac:dyDescent="0.2">
      <c r="A946" s="51" t="s">
        <v>976</v>
      </c>
      <c r="B946" s="51" t="s">
        <v>355</v>
      </c>
      <c r="C946" s="52" t="s">
        <v>5094</v>
      </c>
      <c r="D946" s="53">
        <v>-240</v>
      </c>
    </row>
    <row r="947" spans="1:4" x14ac:dyDescent="0.2">
      <c r="A947" s="51" t="s">
        <v>976</v>
      </c>
      <c r="B947" s="51" t="s">
        <v>356</v>
      </c>
      <c r="C947" s="52" t="s">
        <v>5087</v>
      </c>
      <c r="D947" s="53">
        <v>793640</v>
      </c>
    </row>
    <row r="948" spans="1:4" x14ac:dyDescent="0.2">
      <c r="A948" s="51" t="s">
        <v>976</v>
      </c>
      <c r="B948" s="51" t="s">
        <v>356</v>
      </c>
      <c r="C948" s="52" t="s">
        <v>5090</v>
      </c>
      <c r="D948" s="53">
        <v>8110</v>
      </c>
    </row>
    <row r="949" spans="1:4" x14ac:dyDescent="0.2">
      <c r="A949" s="51" t="s">
        <v>976</v>
      </c>
      <c r="B949" s="51" t="s">
        <v>356</v>
      </c>
      <c r="C949" s="52" t="s">
        <v>5092</v>
      </c>
      <c r="D949" s="53">
        <v>3470</v>
      </c>
    </row>
    <row r="950" spans="1:4" x14ac:dyDescent="0.2">
      <c r="A950" s="51" t="s">
        <v>976</v>
      </c>
      <c r="B950" s="51" t="s">
        <v>356</v>
      </c>
      <c r="C950" s="52" t="s">
        <v>5094</v>
      </c>
      <c r="D950" s="53">
        <f>-803820-D951</f>
        <v>0</v>
      </c>
    </row>
    <row r="951" spans="1:4" x14ac:dyDescent="0.2">
      <c r="A951" s="54" t="s">
        <v>976</v>
      </c>
      <c r="B951" s="54" t="s">
        <v>356</v>
      </c>
      <c r="C951" s="52" t="s">
        <v>5095</v>
      </c>
      <c r="D951" s="55">
        <v>-803820</v>
      </c>
    </row>
    <row r="952" spans="1:4" x14ac:dyDescent="0.2">
      <c r="A952" s="51" t="s">
        <v>976</v>
      </c>
      <c r="B952" s="51" t="s">
        <v>357</v>
      </c>
      <c r="C952" s="52" t="s">
        <v>5089</v>
      </c>
      <c r="D952" s="53">
        <v>37630</v>
      </c>
    </row>
    <row r="953" spans="1:4" x14ac:dyDescent="0.2">
      <c r="A953" s="51" t="s">
        <v>976</v>
      </c>
      <c r="B953" s="51" t="s">
        <v>357</v>
      </c>
      <c r="C953" s="52" t="s">
        <v>5092</v>
      </c>
      <c r="D953" s="53">
        <v>410</v>
      </c>
    </row>
    <row r="954" spans="1:4" x14ac:dyDescent="0.2">
      <c r="A954" s="51" t="s">
        <v>976</v>
      </c>
      <c r="B954" s="51" t="s">
        <v>357</v>
      </c>
      <c r="C954" s="52" t="s">
        <v>5093</v>
      </c>
      <c r="D954" s="53">
        <v>148380</v>
      </c>
    </row>
    <row r="955" spans="1:4" x14ac:dyDescent="0.2">
      <c r="A955" s="51" t="s">
        <v>976</v>
      </c>
      <c r="B955" s="51" t="s">
        <v>358</v>
      </c>
      <c r="C955" s="52" t="s">
        <v>5089</v>
      </c>
      <c r="D955" s="53">
        <v>7880</v>
      </c>
    </row>
    <row r="956" spans="1:4" x14ac:dyDescent="0.2">
      <c r="A956" s="51" t="s">
        <v>976</v>
      </c>
      <c r="B956" s="51" t="s">
        <v>358</v>
      </c>
      <c r="C956" s="52" t="s">
        <v>5092</v>
      </c>
      <c r="D956" s="53">
        <v>5530</v>
      </c>
    </row>
    <row r="957" spans="1:4" x14ac:dyDescent="0.2">
      <c r="A957" s="51" t="s">
        <v>976</v>
      </c>
      <c r="B957" s="51" t="s">
        <v>358</v>
      </c>
      <c r="C957" s="52" t="s">
        <v>5093</v>
      </c>
      <c r="D957" s="53">
        <v>140</v>
      </c>
    </row>
    <row r="958" spans="1:4" x14ac:dyDescent="0.2">
      <c r="A958" s="51" t="s">
        <v>976</v>
      </c>
      <c r="B958" s="51" t="s">
        <v>359</v>
      </c>
      <c r="C958" s="52" t="s">
        <v>5089</v>
      </c>
      <c r="D958" s="53">
        <v>12930</v>
      </c>
    </row>
    <row r="959" spans="1:4" x14ac:dyDescent="0.2">
      <c r="A959" s="51" t="s">
        <v>976</v>
      </c>
      <c r="B959" s="51" t="s">
        <v>359</v>
      </c>
      <c r="C959" s="52" t="s">
        <v>5092</v>
      </c>
      <c r="D959" s="53">
        <v>5250</v>
      </c>
    </row>
    <row r="960" spans="1:4" x14ac:dyDescent="0.2">
      <c r="A960" s="51" t="s">
        <v>976</v>
      </c>
      <c r="B960" s="51" t="s">
        <v>359</v>
      </c>
      <c r="C960" s="52" t="s">
        <v>5093</v>
      </c>
      <c r="D960" s="53">
        <v>31800</v>
      </c>
    </row>
    <row r="961" spans="1:4" x14ac:dyDescent="0.2">
      <c r="A961" s="51" t="s">
        <v>976</v>
      </c>
      <c r="B961" s="51" t="s">
        <v>360</v>
      </c>
      <c r="C961" s="52" t="s">
        <v>5089</v>
      </c>
      <c r="D961" s="53">
        <v>187740</v>
      </c>
    </row>
    <row r="962" spans="1:4" x14ac:dyDescent="0.2">
      <c r="A962" s="51" t="s">
        <v>976</v>
      </c>
      <c r="B962" s="51" t="s">
        <v>360</v>
      </c>
      <c r="C962" s="52" t="s">
        <v>935</v>
      </c>
      <c r="D962" s="53">
        <v>48460</v>
      </c>
    </row>
    <row r="963" spans="1:4" x14ac:dyDescent="0.2">
      <c r="A963" s="51" t="s">
        <v>976</v>
      </c>
      <c r="B963" s="51" t="s">
        <v>360</v>
      </c>
      <c r="C963" s="52" t="s">
        <v>5092</v>
      </c>
      <c r="D963" s="53">
        <v>27770</v>
      </c>
    </row>
    <row r="964" spans="1:4" x14ac:dyDescent="0.2">
      <c r="A964" s="51" t="s">
        <v>976</v>
      </c>
      <c r="B964" s="51" t="s">
        <v>360</v>
      </c>
      <c r="C964" s="52" t="s">
        <v>5094</v>
      </c>
      <c r="D964" s="53">
        <f>-293970-D965</f>
        <v>0</v>
      </c>
    </row>
    <row r="965" spans="1:4" x14ac:dyDescent="0.2">
      <c r="A965" s="54" t="s">
        <v>976</v>
      </c>
      <c r="B965" s="54" t="s">
        <v>360</v>
      </c>
      <c r="C965" s="52" t="s">
        <v>5095</v>
      </c>
      <c r="D965" s="55">
        <v>-293970</v>
      </c>
    </row>
    <row r="966" spans="1:4" x14ac:dyDescent="0.2">
      <c r="A966" s="51" t="s">
        <v>976</v>
      </c>
      <c r="B966" s="51" t="s">
        <v>361</v>
      </c>
      <c r="C966" s="52" t="s">
        <v>5089</v>
      </c>
      <c r="D966" s="53">
        <v>2356747</v>
      </c>
    </row>
    <row r="967" spans="1:4" x14ac:dyDescent="0.2">
      <c r="A967" s="51" t="s">
        <v>976</v>
      </c>
      <c r="B967" s="51" t="s">
        <v>362</v>
      </c>
      <c r="C967" s="52" t="s">
        <v>5089</v>
      </c>
      <c r="D967" s="53">
        <v>59180</v>
      </c>
    </row>
    <row r="968" spans="1:4" x14ac:dyDescent="0.2">
      <c r="A968" s="51" t="s">
        <v>976</v>
      </c>
      <c r="B968" s="51" t="s">
        <v>362</v>
      </c>
      <c r="C968" s="52" t="s">
        <v>935</v>
      </c>
      <c r="D968" s="53">
        <v>125120</v>
      </c>
    </row>
    <row r="969" spans="1:4" x14ac:dyDescent="0.2">
      <c r="A969" s="51" t="s">
        <v>976</v>
      </c>
      <c r="B969" s="51" t="s">
        <v>362</v>
      </c>
      <c r="C969" s="52" t="s">
        <v>5094</v>
      </c>
      <c r="D969" s="53">
        <f>-179300-D970</f>
        <v>-46960</v>
      </c>
    </row>
    <row r="970" spans="1:4" x14ac:dyDescent="0.2">
      <c r="A970" s="54" t="s">
        <v>976</v>
      </c>
      <c r="B970" s="54" t="s">
        <v>362</v>
      </c>
      <c r="C970" s="52" t="s">
        <v>5095</v>
      </c>
      <c r="D970" s="55">
        <v>-132340</v>
      </c>
    </row>
    <row r="971" spans="1:4" x14ac:dyDescent="0.2">
      <c r="A971" s="51" t="s">
        <v>976</v>
      </c>
      <c r="B971" s="51" t="s">
        <v>363</v>
      </c>
      <c r="C971" s="52" t="s">
        <v>5089</v>
      </c>
      <c r="D971" s="53">
        <v>103910</v>
      </c>
    </row>
    <row r="972" spans="1:4" x14ac:dyDescent="0.2">
      <c r="A972" s="51" t="s">
        <v>976</v>
      </c>
      <c r="B972" s="51" t="s">
        <v>363</v>
      </c>
      <c r="C972" s="52" t="s">
        <v>5090</v>
      </c>
      <c r="D972" s="53">
        <v>420</v>
      </c>
    </row>
    <row r="973" spans="1:4" x14ac:dyDescent="0.2">
      <c r="A973" s="51" t="s">
        <v>976</v>
      </c>
      <c r="B973" s="51" t="s">
        <v>363</v>
      </c>
      <c r="C973" s="52" t="s">
        <v>935</v>
      </c>
      <c r="D973" s="53">
        <v>4470</v>
      </c>
    </row>
    <row r="974" spans="1:4" x14ac:dyDescent="0.2">
      <c r="A974" s="51" t="s">
        <v>976</v>
      </c>
      <c r="B974" s="51" t="s">
        <v>363</v>
      </c>
      <c r="C974" s="52" t="s">
        <v>5092</v>
      </c>
      <c r="D974" s="53">
        <v>303650</v>
      </c>
    </row>
    <row r="975" spans="1:4" x14ac:dyDescent="0.2">
      <c r="A975" s="51" t="s">
        <v>976</v>
      </c>
      <c r="B975" s="51" t="s">
        <v>363</v>
      </c>
      <c r="C975" s="52" t="s">
        <v>5093</v>
      </c>
      <c r="D975" s="53">
        <v>20730</v>
      </c>
    </row>
    <row r="976" spans="1:4" x14ac:dyDescent="0.2">
      <c r="A976" s="51" t="s">
        <v>976</v>
      </c>
      <c r="B976" s="51" t="s">
        <v>363</v>
      </c>
      <c r="C976" s="52" t="s">
        <v>5094</v>
      </c>
      <c r="D976" s="53">
        <f>-433170-D977</f>
        <v>-330</v>
      </c>
    </row>
    <row r="977" spans="1:4" x14ac:dyDescent="0.2">
      <c r="A977" s="54" t="s">
        <v>976</v>
      </c>
      <c r="B977" s="54" t="s">
        <v>363</v>
      </c>
      <c r="C977" s="52" t="s">
        <v>5095</v>
      </c>
      <c r="D977" s="55">
        <v>-432840</v>
      </c>
    </row>
    <row r="978" spans="1:4" x14ac:dyDescent="0.2">
      <c r="A978" s="51" t="s">
        <v>976</v>
      </c>
      <c r="B978" s="51" t="s">
        <v>364</v>
      </c>
      <c r="C978" s="52" t="s">
        <v>5087</v>
      </c>
      <c r="D978" s="53">
        <v>10</v>
      </c>
    </row>
    <row r="979" spans="1:4" x14ac:dyDescent="0.2">
      <c r="A979" s="51" t="s">
        <v>976</v>
      </c>
      <c r="B979" s="51" t="s">
        <v>364</v>
      </c>
      <c r="C979" s="52" t="s">
        <v>5089</v>
      </c>
      <c r="D979" s="53">
        <v>391800</v>
      </c>
    </row>
    <row r="980" spans="1:4" x14ac:dyDescent="0.2">
      <c r="A980" s="51" t="s">
        <v>976</v>
      </c>
      <c r="B980" s="51" t="s">
        <v>364</v>
      </c>
      <c r="C980" s="52" t="s">
        <v>935</v>
      </c>
      <c r="D980" s="53">
        <v>29210</v>
      </c>
    </row>
    <row r="981" spans="1:4" x14ac:dyDescent="0.2">
      <c r="A981" s="51" t="s">
        <v>976</v>
      </c>
      <c r="B981" s="51" t="s">
        <v>364</v>
      </c>
      <c r="C981" s="52" t="s">
        <v>5092</v>
      </c>
      <c r="D981" s="53">
        <v>88830</v>
      </c>
    </row>
    <row r="982" spans="1:4" x14ac:dyDescent="0.2">
      <c r="A982" s="51" t="s">
        <v>976</v>
      </c>
      <c r="B982" s="51" t="s">
        <v>364</v>
      </c>
      <c r="C982" s="52" t="s">
        <v>5093</v>
      </c>
      <c r="D982" s="53">
        <v>40870</v>
      </c>
    </row>
    <row r="983" spans="1:4" x14ac:dyDescent="0.2">
      <c r="A983" s="51" t="s">
        <v>976</v>
      </c>
      <c r="B983" s="51" t="s">
        <v>364</v>
      </c>
      <c r="C983" s="52" t="s">
        <v>5094</v>
      </c>
      <c r="D983" s="53">
        <f>-550730-D984</f>
        <v>0</v>
      </c>
    </row>
    <row r="984" spans="1:4" x14ac:dyDescent="0.2">
      <c r="A984" s="54" t="s">
        <v>976</v>
      </c>
      <c r="B984" s="54" t="s">
        <v>364</v>
      </c>
      <c r="C984" s="52" t="s">
        <v>5095</v>
      </c>
      <c r="D984" s="55">
        <v>-550730</v>
      </c>
    </row>
    <row r="985" spans="1:4" x14ac:dyDescent="0.2">
      <c r="A985" s="51" t="s">
        <v>976</v>
      </c>
      <c r="B985" s="51" t="s">
        <v>365</v>
      </c>
      <c r="C985" s="52" t="s">
        <v>5087</v>
      </c>
      <c r="D985" s="53">
        <v>60</v>
      </c>
    </row>
    <row r="986" spans="1:4" x14ac:dyDescent="0.2">
      <c r="A986" s="51" t="s">
        <v>976</v>
      </c>
      <c r="B986" s="51" t="s">
        <v>365</v>
      </c>
      <c r="C986" s="52" t="s">
        <v>5089</v>
      </c>
      <c r="D986" s="53">
        <v>98770</v>
      </c>
    </row>
    <row r="987" spans="1:4" x14ac:dyDescent="0.2">
      <c r="A987" s="51" t="s">
        <v>976</v>
      </c>
      <c r="B987" s="51" t="s">
        <v>365</v>
      </c>
      <c r="C987" s="52" t="s">
        <v>5092</v>
      </c>
      <c r="D987" s="53">
        <v>15380</v>
      </c>
    </row>
    <row r="988" spans="1:4" x14ac:dyDescent="0.2">
      <c r="A988" s="51" t="s">
        <v>976</v>
      </c>
      <c r="B988" s="51" t="s">
        <v>365</v>
      </c>
      <c r="C988" s="52" t="s">
        <v>5093</v>
      </c>
      <c r="D988" s="53">
        <v>17370</v>
      </c>
    </row>
    <row r="989" spans="1:4" x14ac:dyDescent="0.2">
      <c r="A989" s="51" t="s">
        <v>976</v>
      </c>
      <c r="B989" s="51" t="s">
        <v>365</v>
      </c>
      <c r="C989" s="52" t="s">
        <v>5094</v>
      </c>
      <c r="D989" s="53">
        <f>-131580-D990</f>
        <v>0</v>
      </c>
    </row>
    <row r="990" spans="1:4" x14ac:dyDescent="0.2">
      <c r="A990" s="54" t="s">
        <v>976</v>
      </c>
      <c r="B990" s="54" t="s">
        <v>365</v>
      </c>
      <c r="C990" s="52" t="s">
        <v>5095</v>
      </c>
      <c r="D990" s="55">
        <v>-131580</v>
      </c>
    </row>
    <row r="991" spans="1:4" x14ac:dyDescent="0.2">
      <c r="A991" s="51" t="s">
        <v>976</v>
      </c>
      <c r="B991" s="51" t="s">
        <v>942</v>
      </c>
      <c r="C991" s="52" t="s">
        <v>5089</v>
      </c>
      <c r="D991" s="53">
        <v>279290</v>
      </c>
    </row>
    <row r="992" spans="1:4" x14ac:dyDescent="0.2">
      <c r="A992" s="51" t="s">
        <v>976</v>
      </c>
      <c r="B992" s="51" t="s">
        <v>942</v>
      </c>
      <c r="C992" s="52" t="s">
        <v>5092</v>
      </c>
      <c r="D992" s="53">
        <v>336220</v>
      </c>
    </row>
    <row r="993" spans="1:4" x14ac:dyDescent="0.2">
      <c r="A993" s="51" t="s">
        <v>976</v>
      </c>
      <c r="B993" s="51" t="s">
        <v>942</v>
      </c>
      <c r="C993" s="52" t="s">
        <v>5093</v>
      </c>
      <c r="D993" s="53">
        <v>761070</v>
      </c>
    </row>
    <row r="994" spans="1:4" x14ac:dyDescent="0.2">
      <c r="A994" s="51" t="s">
        <v>976</v>
      </c>
      <c r="B994" s="51" t="s">
        <v>942</v>
      </c>
      <c r="C994" s="52" t="s">
        <v>5094</v>
      </c>
      <c r="D994" s="53">
        <f>-1376590-D995</f>
        <v>0</v>
      </c>
    </row>
    <row r="995" spans="1:4" x14ac:dyDescent="0.2">
      <c r="A995" s="54" t="s">
        <v>976</v>
      </c>
      <c r="B995" s="54" t="s">
        <v>942</v>
      </c>
      <c r="C995" s="52" t="s">
        <v>5095</v>
      </c>
      <c r="D995" s="55">
        <v>-1376590</v>
      </c>
    </row>
    <row r="996" spans="1:4" x14ac:dyDescent="0.2">
      <c r="A996" s="51" t="s">
        <v>976</v>
      </c>
      <c r="B996" s="51" t="s">
        <v>366</v>
      </c>
      <c r="C996" s="52" t="s">
        <v>5094</v>
      </c>
      <c r="D996" s="53">
        <v>-720910</v>
      </c>
    </row>
    <row r="997" spans="1:4" x14ac:dyDescent="0.2">
      <c r="A997" s="51" t="s">
        <v>976</v>
      </c>
      <c r="B997" s="51" t="s">
        <v>367</v>
      </c>
      <c r="C997" s="52" t="s">
        <v>935</v>
      </c>
      <c r="D997" s="53">
        <v>-2120480</v>
      </c>
    </row>
    <row r="998" spans="1:4" x14ac:dyDescent="0.2">
      <c r="A998" s="51" t="s">
        <v>1003</v>
      </c>
      <c r="B998" s="51" t="s">
        <v>369</v>
      </c>
      <c r="C998" s="52" t="s">
        <v>5087</v>
      </c>
      <c r="D998" s="53">
        <v>102250</v>
      </c>
    </row>
    <row r="999" spans="1:4" x14ac:dyDescent="0.2">
      <c r="A999" s="51" t="s">
        <v>1003</v>
      </c>
      <c r="B999" s="51" t="s">
        <v>369</v>
      </c>
      <c r="C999" s="52" t="s">
        <v>5090</v>
      </c>
      <c r="D999" s="53">
        <v>650</v>
      </c>
    </row>
    <row r="1000" spans="1:4" x14ac:dyDescent="0.2">
      <c r="A1000" s="51" t="s">
        <v>1003</v>
      </c>
      <c r="B1000" s="51" t="s">
        <v>369</v>
      </c>
      <c r="C1000" s="52" t="s">
        <v>5092</v>
      </c>
      <c r="D1000" s="53">
        <v>15790</v>
      </c>
    </row>
    <row r="1001" spans="1:4" x14ac:dyDescent="0.2">
      <c r="A1001" s="51" t="s">
        <v>1003</v>
      </c>
      <c r="B1001" s="51" t="s">
        <v>369</v>
      </c>
      <c r="C1001" s="52" t="s">
        <v>5094</v>
      </c>
      <c r="D1001" s="53">
        <f>-118520-D1002</f>
        <v>0</v>
      </c>
    </row>
    <row r="1002" spans="1:4" x14ac:dyDescent="0.2">
      <c r="A1002" s="54" t="s">
        <v>1003</v>
      </c>
      <c r="B1002" s="54" t="s">
        <v>369</v>
      </c>
      <c r="C1002" s="52" t="s">
        <v>5095</v>
      </c>
      <c r="D1002" s="55">
        <v>-118520</v>
      </c>
    </row>
    <row r="1003" spans="1:4" x14ac:dyDescent="0.2">
      <c r="A1003" s="51" t="s">
        <v>1003</v>
      </c>
      <c r="B1003" s="51" t="s">
        <v>370</v>
      </c>
      <c r="C1003" s="52" t="s">
        <v>5087</v>
      </c>
      <c r="D1003" s="53">
        <v>79540</v>
      </c>
    </row>
    <row r="1004" spans="1:4" x14ac:dyDescent="0.2">
      <c r="A1004" s="51" t="s">
        <v>1003</v>
      </c>
      <c r="B1004" s="51" t="s">
        <v>370</v>
      </c>
      <c r="C1004" s="52" t="s">
        <v>5090</v>
      </c>
      <c r="D1004" s="53">
        <v>2500</v>
      </c>
    </row>
    <row r="1005" spans="1:4" x14ac:dyDescent="0.2">
      <c r="A1005" s="51" t="s">
        <v>1003</v>
      </c>
      <c r="B1005" s="51" t="s">
        <v>370</v>
      </c>
      <c r="C1005" s="52" t="s">
        <v>935</v>
      </c>
      <c r="D1005" s="53">
        <v>1680</v>
      </c>
    </row>
    <row r="1006" spans="1:4" x14ac:dyDescent="0.2">
      <c r="A1006" s="51" t="s">
        <v>1003</v>
      </c>
      <c r="B1006" s="51" t="s">
        <v>370</v>
      </c>
      <c r="C1006" s="52" t="s">
        <v>5092</v>
      </c>
      <c r="D1006" s="53">
        <v>36400</v>
      </c>
    </row>
    <row r="1007" spans="1:4" x14ac:dyDescent="0.2">
      <c r="A1007" s="51" t="s">
        <v>1003</v>
      </c>
      <c r="B1007" s="51" t="s">
        <v>370</v>
      </c>
      <c r="C1007" s="52" t="s">
        <v>5094</v>
      </c>
      <c r="D1007" s="53">
        <f>-119970-D1008</f>
        <v>0</v>
      </c>
    </row>
    <row r="1008" spans="1:4" x14ac:dyDescent="0.2">
      <c r="A1008" s="54" t="s">
        <v>1003</v>
      </c>
      <c r="B1008" s="54" t="s">
        <v>370</v>
      </c>
      <c r="C1008" s="52" t="s">
        <v>5095</v>
      </c>
      <c r="D1008" s="55">
        <v>-119970</v>
      </c>
    </row>
    <row r="1009" spans="1:4" x14ac:dyDescent="0.2">
      <c r="A1009" s="51" t="s">
        <v>1003</v>
      </c>
      <c r="B1009" s="51" t="s">
        <v>371</v>
      </c>
      <c r="C1009" s="52" t="s">
        <v>5087</v>
      </c>
      <c r="D1009" s="53">
        <v>205670</v>
      </c>
    </row>
    <row r="1010" spans="1:4" x14ac:dyDescent="0.2">
      <c r="A1010" s="51" t="s">
        <v>1003</v>
      </c>
      <c r="B1010" s="51" t="s">
        <v>371</v>
      </c>
      <c r="C1010" s="52" t="s">
        <v>5089</v>
      </c>
      <c r="D1010" s="53">
        <v>62890</v>
      </c>
    </row>
    <row r="1011" spans="1:4" x14ac:dyDescent="0.2">
      <c r="A1011" s="51" t="s">
        <v>1003</v>
      </c>
      <c r="B1011" s="51" t="s">
        <v>371</v>
      </c>
      <c r="C1011" s="52" t="s">
        <v>5090</v>
      </c>
      <c r="D1011" s="53">
        <v>13890</v>
      </c>
    </row>
    <row r="1012" spans="1:4" x14ac:dyDescent="0.2">
      <c r="A1012" s="51" t="s">
        <v>1003</v>
      </c>
      <c r="B1012" s="51" t="s">
        <v>371</v>
      </c>
      <c r="C1012" s="52" t="s">
        <v>935</v>
      </c>
      <c r="D1012" s="53">
        <v>95420</v>
      </c>
    </row>
    <row r="1013" spans="1:4" x14ac:dyDescent="0.2">
      <c r="A1013" s="51" t="s">
        <v>1003</v>
      </c>
      <c r="B1013" s="51" t="s">
        <v>371</v>
      </c>
      <c r="C1013" s="52" t="s">
        <v>5091</v>
      </c>
      <c r="D1013" s="53">
        <v>602670</v>
      </c>
    </row>
    <row r="1014" spans="1:4" x14ac:dyDescent="0.2">
      <c r="A1014" s="51" t="s">
        <v>1003</v>
      </c>
      <c r="B1014" s="51" t="s">
        <v>371</v>
      </c>
      <c r="C1014" s="52" t="s">
        <v>5092</v>
      </c>
      <c r="D1014" s="53">
        <v>293310</v>
      </c>
    </row>
    <row r="1015" spans="1:4" x14ac:dyDescent="0.2">
      <c r="A1015" s="51" t="s">
        <v>1003</v>
      </c>
      <c r="B1015" s="51" t="s">
        <v>371</v>
      </c>
      <c r="C1015" s="52" t="s">
        <v>5093</v>
      </c>
      <c r="D1015" s="53">
        <v>67620</v>
      </c>
    </row>
    <row r="1016" spans="1:4" x14ac:dyDescent="0.2">
      <c r="A1016" s="51" t="s">
        <v>1003</v>
      </c>
      <c r="B1016" s="51" t="s">
        <v>371</v>
      </c>
      <c r="C1016" s="52" t="s">
        <v>5094</v>
      </c>
      <c r="D1016" s="53">
        <v>-33340</v>
      </c>
    </row>
    <row r="1017" spans="1:4" x14ac:dyDescent="0.2">
      <c r="A1017" s="51" t="s">
        <v>1003</v>
      </c>
      <c r="B1017" s="51" t="s">
        <v>372</v>
      </c>
      <c r="C1017" s="52" t="s">
        <v>5091</v>
      </c>
      <c r="D1017" s="53">
        <v>220</v>
      </c>
    </row>
    <row r="1018" spans="1:4" x14ac:dyDescent="0.2">
      <c r="A1018" s="51" t="s">
        <v>1003</v>
      </c>
      <c r="B1018" s="51" t="s">
        <v>372</v>
      </c>
      <c r="C1018" s="52" t="s">
        <v>5094</v>
      </c>
      <c r="D1018" s="53">
        <v>-1557440</v>
      </c>
    </row>
    <row r="1019" spans="1:4" x14ac:dyDescent="0.2">
      <c r="A1019" s="51" t="s">
        <v>1003</v>
      </c>
      <c r="B1019" s="51" t="s">
        <v>373</v>
      </c>
      <c r="C1019" s="52" t="s">
        <v>5089</v>
      </c>
      <c r="D1019" s="53">
        <v>302840</v>
      </c>
    </row>
    <row r="1020" spans="1:4" x14ac:dyDescent="0.2">
      <c r="A1020" s="51" t="s">
        <v>1003</v>
      </c>
      <c r="B1020" s="51" t="s">
        <v>373</v>
      </c>
      <c r="C1020" s="52" t="s">
        <v>935</v>
      </c>
      <c r="D1020" s="53">
        <v>20910</v>
      </c>
    </row>
    <row r="1021" spans="1:4" x14ac:dyDescent="0.2">
      <c r="A1021" s="51" t="s">
        <v>1003</v>
      </c>
      <c r="B1021" s="51" t="s">
        <v>373</v>
      </c>
      <c r="C1021" s="52" t="s">
        <v>5091</v>
      </c>
      <c r="D1021" s="53">
        <v>21770</v>
      </c>
    </row>
    <row r="1022" spans="1:4" x14ac:dyDescent="0.2">
      <c r="A1022" s="51" t="s">
        <v>1003</v>
      </c>
      <c r="B1022" s="51" t="s">
        <v>373</v>
      </c>
      <c r="C1022" s="52" t="s">
        <v>5093</v>
      </c>
      <c r="D1022" s="53">
        <v>45220</v>
      </c>
    </row>
    <row r="1023" spans="1:4" x14ac:dyDescent="0.2">
      <c r="A1023" s="51" t="s">
        <v>1003</v>
      </c>
      <c r="B1023" s="51" t="s">
        <v>373</v>
      </c>
      <c r="C1023" s="52" t="s">
        <v>5094</v>
      </c>
      <c r="D1023" s="53">
        <v>-1286720</v>
      </c>
    </row>
    <row r="1024" spans="1:4" x14ac:dyDescent="0.2">
      <c r="A1024" s="51" t="s">
        <v>1003</v>
      </c>
      <c r="B1024" s="51" t="s">
        <v>374</v>
      </c>
      <c r="C1024" s="52" t="s">
        <v>5087</v>
      </c>
      <c r="D1024" s="53">
        <v>190190</v>
      </c>
    </row>
    <row r="1025" spans="1:4" x14ac:dyDescent="0.2">
      <c r="A1025" s="51" t="s">
        <v>1003</v>
      </c>
      <c r="B1025" s="51" t="s">
        <v>374</v>
      </c>
      <c r="C1025" s="52" t="s">
        <v>5090</v>
      </c>
      <c r="D1025" s="53">
        <v>2310</v>
      </c>
    </row>
    <row r="1026" spans="1:4" x14ac:dyDescent="0.2">
      <c r="A1026" s="51" t="s">
        <v>1003</v>
      </c>
      <c r="B1026" s="51" t="s">
        <v>374</v>
      </c>
      <c r="C1026" s="52" t="s">
        <v>935</v>
      </c>
      <c r="D1026" s="53">
        <v>54980</v>
      </c>
    </row>
    <row r="1027" spans="1:4" x14ac:dyDescent="0.2">
      <c r="A1027" s="51" t="s">
        <v>1003</v>
      </c>
      <c r="B1027" s="51" t="s">
        <v>374</v>
      </c>
      <c r="C1027" s="52" t="s">
        <v>5092</v>
      </c>
      <c r="D1027" s="53">
        <v>112920</v>
      </c>
    </row>
    <row r="1028" spans="1:4" x14ac:dyDescent="0.2">
      <c r="A1028" s="51" t="s">
        <v>1003</v>
      </c>
      <c r="B1028" s="51" t="s">
        <v>374</v>
      </c>
      <c r="C1028" s="52" t="s">
        <v>5094</v>
      </c>
      <c r="D1028" s="53">
        <f>-72110-D1029</f>
        <v>-56950</v>
      </c>
    </row>
    <row r="1029" spans="1:4" x14ac:dyDescent="0.2">
      <c r="A1029" s="54" t="s">
        <v>1003</v>
      </c>
      <c r="B1029" s="54" t="s">
        <v>374</v>
      </c>
      <c r="C1029" s="52" t="s">
        <v>5095</v>
      </c>
      <c r="D1029" s="55">
        <v>-15160</v>
      </c>
    </row>
    <row r="1030" spans="1:4" x14ac:dyDescent="0.2">
      <c r="A1030" s="51" t="s">
        <v>1003</v>
      </c>
      <c r="B1030" s="51" t="s">
        <v>375</v>
      </c>
      <c r="C1030" s="52" t="s">
        <v>5087</v>
      </c>
      <c r="D1030" s="53">
        <v>136580</v>
      </c>
    </row>
    <row r="1031" spans="1:4" x14ac:dyDescent="0.2">
      <c r="A1031" s="51" t="s">
        <v>1003</v>
      </c>
      <c r="B1031" s="51" t="s">
        <v>375</v>
      </c>
      <c r="C1031" s="52" t="s">
        <v>5090</v>
      </c>
      <c r="D1031" s="53">
        <v>2140</v>
      </c>
    </row>
    <row r="1032" spans="1:4" x14ac:dyDescent="0.2">
      <c r="A1032" s="51" t="s">
        <v>1003</v>
      </c>
      <c r="B1032" s="51" t="s">
        <v>375</v>
      </c>
      <c r="C1032" s="52" t="s">
        <v>935</v>
      </c>
      <c r="D1032" s="53">
        <v>11489</v>
      </c>
    </row>
    <row r="1033" spans="1:4" x14ac:dyDescent="0.2">
      <c r="A1033" s="51" t="s">
        <v>1003</v>
      </c>
      <c r="B1033" s="51" t="s">
        <v>375</v>
      </c>
      <c r="C1033" s="52" t="s">
        <v>5092</v>
      </c>
      <c r="D1033" s="53">
        <v>79090</v>
      </c>
    </row>
    <row r="1034" spans="1:4" x14ac:dyDescent="0.2">
      <c r="A1034" s="51" t="s">
        <v>1003</v>
      </c>
      <c r="B1034" s="51" t="s">
        <v>375</v>
      </c>
      <c r="C1034" s="52" t="s">
        <v>5094</v>
      </c>
      <c r="D1034" s="53">
        <f>-68720-D1035</f>
        <v>0</v>
      </c>
    </row>
    <row r="1035" spans="1:4" x14ac:dyDescent="0.2">
      <c r="A1035" s="54" t="s">
        <v>1003</v>
      </c>
      <c r="B1035" s="54" t="s">
        <v>375</v>
      </c>
      <c r="C1035" s="52" t="s">
        <v>5095</v>
      </c>
      <c r="D1035" s="55">
        <v>-68720</v>
      </c>
    </row>
    <row r="1036" spans="1:4" x14ac:dyDescent="0.2">
      <c r="A1036" s="51" t="s">
        <v>1003</v>
      </c>
      <c r="B1036" s="51" t="s">
        <v>376</v>
      </c>
      <c r="C1036" s="52" t="s">
        <v>5087</v>
      </c>
      <c r="D1036" s="53">
        <v>86610</v>
      </c>
    </row>
    <row r="1037" spans="1:4" x14ac:dyDescent="0.2">
      <c r="A1037" s="51" t="s">
        <v>1003</v>
      </c>
      <c r="B1037" s="51" t="s">
        <v>376</v>
      </c>
      <c r="C1037" s="52" t="s">
        <v>5090</v>
      </c>
      <c r="D1037" s="53">
        <v>1050</v>
      </c>
    </row>
    <row r="1038" spans="1:4" x14ac:dyDescent="0.2">
      <c r="A1038" s="51" t="s">
        <v>1003</v>
      </c>
      <c r="B1038" s="51" t="s">
        <v>376</v>
      </c>
      <c r="C1038" s="52" t="s">
        <v>935</v>
      </c>
      <c r="D1038" s="53">
        <v>990</v>
      </c>
    </row>
    <row r="1039" spans="1:4" x14ac:dyDescent="0.2">
      <c r="A1039" s="51" t="s">
        <v>1003</v>
      </c>
      <c r="B1039" s="51" t="s">
        <v>376</v>
      </c>
      <c r="C1039" s="52" t="s">
        <v>5091</v>
      </c>
      <c r="D1039" s="53">
        <v>38950</v>
      </c>
    </row>
    <row r="1040" spans="1:4" x14ac:dyDescent="0.2">
      <c r="A1040" s="51" t="s">
        <v>1003</v>
      </c>
      <c r="B1040" s="51" t="s">
        <v>376</v>
      </c>
      <c r="C1040" s="52" t="s">
        <v>5092</v>
      </c>
      <c r="D1040" s="53">
        <v>67420</v>
      </c>
    </row>
    <row r="1041" spans="1:4" x14ac:dyDescent="0.2">
      <c r="A1041" s="51" t="s">
        <v>1003</v>
      </c>
      <c r="B1041" s="51" t="s">
        <v>376</v>
      </c>
      <c r="C1041" s="52" t="s">
        <v>5094</v>
      </c>
      <c r="D1041" s="53">
        <v>-82280</v>
      </c>
    </row>
    <row r="1042" spans="1:4" x14ac:dyDescent="0.2">
      <c r="A1042" s="51" t="s">
        <v>1003</v>
      </c>
      <c r="B1042" s="51" t="s">
        <v>378</v>
      </c>
      <c r="C1042" s="52" t="s">
        <v>5087</v>
      </c>
      <c r="D1042" s="53">
        <v>38800</v>
      </c>
    </row>
    <row r="1043" spans="1:4" x14ac:dyDescent="0.2">
      <c r="A1043" s="51" t="s">
        <v>1003</v>
      </c>
      <c r="B1043" s="51" t="s">
        <v>378</v>
      </c>
      <c r="C1043" s="52" t="s">
        <v>5090</v>
      </c>
      <c r="D1043" s="53">
        <v>500</v>
      </c>
    </row>
    <row r="1044" spans="1:4" x14ac:dyDescent="0.2">
      <c r="A1044" s="51" t="s">
        <v>1003</v>
      </c>
      <c r="B1044" s="51" t="s">
        <v>378</v>
      </c>
      <c r="C1044" s="52" t="s">
        <v>935</v>
      </c>
      <c r="D1044" s="53">
        <v>135700</v>
      </c>
    </row>
    <row r="1045" spans="1:4" x14ac:dyDescent="0.2">
      <c r="A1045" s="51" t="s">
        <v>1003</v>
      </c>
      <c r="B1045" s="51" t="s">
        <v>378</v>
      </c>
      <c r="C1045" s="52" t="s">
        <v>5094</v>
      </c>
      <c r="D1045" s="53">
        <v>-175000</v>
      </c>
    </row>
    <row r="1046" spans="1:4" x14ac:dyDescent="0.2">
      <c r="A1046" s="51" t="s">
        <v>1003</v>
      </c>
      <c r="B1046" s="51" t="s">
        <v>379</v>
      </c>
      <c r="C1046" s="52" t="s">
        <v>5087</v>
      </c>
      <c r="D1046" s="53">
        <v>106380</v>
      </c>
    </row>
    <row r="1047" spans="1:4" x14ac:dyDescent="0.2">
      <c r="A1047" s="51" t="s">
        <v>1003</v>
      </c>
      <c r="B1047" s="51" t="s">
        <v>379</v>
      </c>
      <c r="C1047" s="52" t="s">
        <v>5089</v>
      </c>
      <c r="D1047" s="53">
        <v>440</v>
      </c>
    </row>
    <row r="1048" spans="1:4" x14ac:dyDescent="0.2">
      <c r="A1048" s="51" t="s">
        <v>1003</v>
      </c>
      <c r="B1048" s="51" t="s">
        <v>379</v>
      </c>
      <c r="C1048" s="52" t="s">
        <v>5090</v>
      </c>
      <c r="D1048" s="53">
        <v>2850</v>
      </c>
    </row>
    <row r="1049" spans="1:4" x14ac:dyDescent="0.2">
      <c r="A1049" s="51" t="s">
        <v>1003</v>
      </c>
      <c r="B1049" s="51" t="s">
        <v>379</v>
      </c>
      <c r="C1049" s="52" t="s">
        <v>935</v>
      </c>
      <c r="D1049" s="53">
        <v>8480</v>
      </c>
    </row>
    <row r="1050" spans="1:4" x14ac:dyDescent="0.2">
      <c r="A1050" s="51" t="s">
        <v>1003</v>
      </c>
      <c r="B1050" s="51" t="s">
        <v>379</v>
      </c>
      <c r="C1050" s="52" t="s">
        <v>5091</v>
      </c>
      <c r="D1050" s="53">
        <v>3500</v>
      </c>
    </row>
    <row r="1051" spans="1:4" x14ac:dyDescent="0.2">
      <c r="A1051" s="51" t="s">
        <v>1003</v>
      </c>
      <c r="B1051" s="51" t="s">
        <v>379</v>
      </c>
      <c r="C1051" s="52" t="s">
        <v>5092</v>
      </c>
      <c r="D1051" s="53">
        <v>139090</v>
      </c>
    </row>
    <row r="1052" spans="1:4" x14ac:dyDescent="0.2">
      <c r="A1052" s="51" t="s">
        <v>1003</v>
      </c>
      <c r="B1052" s="51" t="s">
        <v>379</v>
      </c>
      <c r="C1052" s="52" t="s">
        <v>5094</v>
      </c>
      <c r="D1052" s="53">
        <v>-109700</v>
      </c>
    </row>
    <row r="1053" spans="1:4" x14ac:dyDescent="0.2">
      <c r="A1053" s="51" t="s">
        <v>1003</v>
      </c>
      <c r="B1053" s="51" t="s">
        <v>381</v>
      </c>
      <c r="C1053" s="52" t="s">
        <v>5087</v>
      </c>
      <c r="D1053" s="53">
        <v>244000</v>
      </c>
    </row>
    <row r="1054" spans="1:4" x14ac:dyDescent="0.2">
      <c r="A1054" s="51" t="s">
        <v>1003</v>
      </c>
      <c r="B1054" s="51" t="s">
        <v>381</v>
      </c>
      <c r="C1054" s="52" t="s">
        <v>5090</v>
      </c>
      <c r="D1054" s="53">
        <v>7670</v>
      </c>
    </row>
    <row r="1055" spans="1:4" x14ac:dyDescent="0.2">
      <c r="A1055" s="51" t="s">
        <v>1003</v>
      </c>
      <c r="B1055" s="51" t="s">
        <v>381</v>
      </c>
      <c r="C1055" s="52" t="s">
        <v>935</v>
      </c>
      <c r="D1055" s="53">
        <v>9100</v>
      </c>
    </row>
    <row r="1056" spans="1:4" x14ac:dyDescent="0.2">
      <c r="A1056" s="51" t="s">
        <v>1003</v>
      </c>
      <c r="B1056" s="51" t="s">
        <v>381</v>
      </c>
      <c r="C1056" s="52" t="s">
        <v>5092</v>
      </c>
      <c r="D1056" s="53">
        <v>65650</v>
      </c>
    </row>
    <row r="1057" spans="1:4" x14ac:dyDescent="0.2">
      <c r="A1057" s="51" t="s">
        <v>1003</v>
      </c>
      <c r="B1057" s="51" t="s">
        <v>381</v>
      </c>
      <c r="C1057" s="52" t="s">
        <v>5094</v>
      </c>
      <c r="D1057" s="53">
        <v>-51240</v>
      </c>
    </row>
    <row r="1058" spans="1:4" x14ac:dyDescent="0.2">
      <c r="A1058" s="51" t="s">
        <v>1003</v>
      </c>
      <c r="B1058" s="51" t="s">
        <v>382</v>
      </c>
      <c r="C1058" s="52" t="s">
        <v>5087</v>
      </c>
      <c r="D1058" s="53">
        <v>914540</v>
      </c>
    </row>
    <row r="1059" spans="1:4" x14ac:dyDescent="0.2">
      <c r="A1059" s="51" t="s">
        <v>1003</v>
      </c>
      <c r="B1059" s="51" t="s">
        <v>382</v>
      </c>
      <c r="C1059" s="52" t="s">
        <v>5090</v>
      </c>
      <c r="D1059" s="53">
        <v>98530</v>
      </c>
    </row>
    <row r="1060" spans="1:4" x14ac:dyDescent="0.2">
      <c r="A1060" s="51" t="s">
        <v>1003</v>
      </c>
      <c r="B1060" s="51" t="s">
        <v>382</v>
      </c>
      <c r="C1060" s="52" t="s">
        <v>935</v>
      </c>
      <c r="D1060" s="53">
        <v>241050</v>
      </c>
    </row>
    <row r="1061" spans="1:4" x14ac:dyDescent="0.2">
      <c r="A1061" s="51" t="s">
        <v>1003</v>
      </c>
      <c r="B1061" s="51" t="s">
        <v>382</v>
      </c>
      <c r="C1061" s="52" t="s">
        <v>5091</v>
      </c>
      <c r="D1061" s="53">
        <v>37590</v>
      </c>
    </row>
    <row r="1062" spans="1:4" x14ac:dyDescent="0.2">
      <c r="A1062" s="51" t="s">
        <v>1003</v>
      </c>
      <c r="B1062" s="51" t="s">
        <v>382</v>
      </c>
      <c r="C1062" s="52" t="s">
        <v>5092</v>
      </c>
      <c r="D1062" s="53">
        <v>884040</v>
      </c>
    </row>
    <row r="1063" spans="1:4" x14ac:dyDescent="0.2">
      <c r="A1063" s="51" t="s">
        <v>1003</v>
      </c>
      <c r="B1063" s="51" t="s">
        <v>382</v>
      </c>
      <c r="C1063" s="52" t="s">
        <v>5093</v>
      </c>
      <c r="D1063" s="53">
        <v>100</v>
      </c>
    </row>
    <row r="1064" spans="1:4" x14ac:dyDescent="0.2">
      <c r="A1064" s="51" t="s">
        <v>1003</v>
      </c>
      <c r="B1064" s="51" t="s">
        <v>382</v>
      </c>
      <c r="C1064" s="52" t="s">
        <v>5094</v>
      </c>
      <c r="D1064" s="53">
        <f>-566290-D1065</f>
        <v>-533800</v>
      </c>
    </row>
    <row r="1065" spans="1:4" x14ac:dyDescent="0.2">
      <c r="A1065" s="54" t="s">
        <v>1003</v>
      </c>
      <c r="B1065" s="54" t="s">
        <v>382</v>
      </c>
      <c r="C1065" s="52" t="s">
        <v>5095</v>
      </c>
      <c r="D1065" s="55">
        <v>-32490</v>
      </c>
    </row>
    <row r="1066" spans="1:4" x14ac:dyDescent="0.2">
      <c r="A1066" s="51" t="s">
        <v>1003</v>
      </c>
      <c r="B1066" s="51" t="s">
        <v>383</v>
      </c>
      <c r="C1066" s="52" t="s">
        <v>5087</v>
      </c>
      <c r="D1066" s="53">
        <v>930580</v>
      </c>
    </row>
    <row r="1067" spans="1:4" x14ac:dyDescent="0.2">
      <c r="A1067" s="51" t="s">
        <v>1003</v>
      </c>
      <c r="B1067" s="51" t="s">
        <v>383</v>
      </c>
      <c r="C1067" s="52" t="s">
        <v>5090</v>
      </c>
      <c r="D1067" s="53">
        <v>12356</v>
      </c>
    </row>
    <row r="1068" spans="1:4" x14ac:dyDescent="0.2">
      <c r="A1068" s="51" t="s">
        <v>1003</v>
      </c>
      <c r="B1068" s="51" t="s">
        <v>383</v>
      </c>
      <c r="C1068" s="52" t="s">
        <v>935</v>
      </c>
      <c r="D1068" s="53">
        <v>518795</v>
      </c>
    </row>
    <row r="1069" spans="1:4" x14ac:dyDescent="0.2">
      <c r="A1069" s="51" t="s">
        <v>1003</v>
      </c>
      <c r="B1069" s="51" t="s">
        <v>383</v>
      </c>
      <c r="C1069" s="52" t="s">
        <v>5091</v>
      </c>
      <c r="D1069" s="53">
        <v>31770</v>
      </c>
    </row>
    <row r="1070" spans="1:4" x14ac:dyDescent="0.2">
      <c r="A1070" s="51" t="s">
        <v>1003</v>
      </c>
      <c r="B1070" s="51" t="s">
        <v>383</v>
      </c>
      <c r="C1070" s="52" t="s">
        <v>5092</v>
      </c>
      <c r="D1070" s="53">
        <v>317990</v>
      </c>
    </row>
    <row r="1071" spans="1:4" x14ac:dyDescent="0.2">
      <c r="A1071" s="51" t="s">
        <v>1003</v>
      </c>
      <c r="B1071" s="51" t="s">
        <v>383</v>
      </c>
      <c r="C1071" s="52" t="s">
        <v>5093</v>
      </c>
      <c r="D1071" s="53">
        <v>8180</v>
      </c>
    </row>
    <row r="1072" spans="1:4" x14ac:dyDescent="0.2">
      <c r="A1072" s="51" t="s">
        <v>1003</v>
      </c>
      <c r="B1072" s="51" t="s">
        <v>383</v>
      </c>
      <c r="C1072" s="52" t="s">
        <v>5094</v>
      </c>
      <c r="D1072" s="53">
        <f>-913950-D1073</f>
        <v>-876090</v>
      </c>
    </row>
    <row r="1073" spans="1:4" x14ac:dyDescent="0.2">
      <c r="A1073" s="54" t="s">
        <v>1003</v>
      </c>
      <c r="B1073" s="54" t="s">
        <v>383</v>
      </c>
      <c r="C1073" s="52" t="s">
        <v>5095</v>
      </c>
      <c r="D1073" s="55">
        <v>-37860</v>
      </c>
    </row>
    <row r="1074" spans="1:4" x14ac:dyDescent="0.2">
      <c r="A1074" s="51" t="s">
        <v>1003</v>
      </c>
      <c r="B1074" s="51" t="s">
        <v>384</v>
      </c>
      <c r="C1074" s="52" t="s">
        <v>5087</v>
      </c>
      <c r="D1074" s="53">
        <v>53000</v>
      </c>
    </row>
    <row r="1075" spans="1:4" x14ac:dyDescent="0.2">
      <c r="A1075" s="51" t="s">
        <v>1003</v>
      </c>
      <c r="B1075" s="51" t="s">
        <v>384</v>
      </c>
      <c r="C1075" s="52" t="s">
        <v>5089</v>
      </c>
      <c r="D1075" s="53">
        <v>22940</v>
      </c>
    </row>
    <row r="1076" spans="1:4" x14ac:dyDescent="0.2">
      <c r="A1076" s="51" t="s">
        <v>1003</v>
      </c>
      <c r="B1076" s="51" t="s">
        <v>384</v>
      </c>
      <c r="C1076" s="52" t="s">
        <v>5090</v>
      </c>
      <c r="D1076" s="53">
        <v>2500</v>
      </c>
    </row>
    <row r="1077" spans="1:4" x14ac:dyDescent="0.2">
      <c r="A1077" s="51" t="s">
        <v>1003</v>
      </c>
      <c r="B1077" s="51" t="s">
        <v>384</v>
      </c>
      <c r="C1077" s="52" t="s">
        <v>935</v>
      </c>
      <c r="D1077" s="53">
        <v>10450</v>
      </c>
    </row>
    <row r="1078" spans="1:4" x14ac:dyDescent="0.2">
      <c r="A1078" s="51" t="s">
        <v>1003</v>
      </c>
      <c r="B1078" s="51" t="s">
        <v>384</v>
      </c>
      <c r="C1078" s="52" t="s">
        <v>5092</v>
      </c>
      <c r="D1078" s="53">
        <v>26980</v>
      </c>
    </row>
    <row r="1079" spans="1:4" x14ac:dyDescent="0.2">
      <c r="A1079" s="51" t="s">
        <v>1003</v>
      </c>
      <c r="B1079" s="51" t="s">
        <v>384</v>
      </c>
      <c r="C1079" s="52" t="s">
        <v>5094</v>
      </c>
      <c r="D1079" s="53">
        <f>-115790-D1080</f>
        <v>0</v>
      </c>
    </row>
    <row r="1080" spans="1:4" x14ac:dyDescent="0.2">
      <c r="A1080" s="54" t="s">
        <v>1003</v>
      </c>
      <c r="B1080" s="54" t="s">
        <v>384</v>
      </c>
      <c r="C1080" s="52" t="s">
        <v>5095</v>
      </c>
      <c r="D1080" s="55">
        <v>-115790</v>
      </c>
    </row>
    <row r="1081" spans="1:4" x14ac:dyDescent="0.2">
      <c r="A1081" s="51" t="s">
        <v>1003</v>
      </c>
      <c r="B1081" s="51" t="s">
        <v>386</v>
      </c>
      <c r="C1081" s="52" t="s">
        <v>5091</v>
      </c>
      <c r="D1081" s="53">
        <v>1072370</v>
      </c>
    </row>
    <row r="1082" spans="1:4" x14ac:dyDescent="0.2">
      <c r="A1082" s="51" t="s">
        <v>1003</v>
      </c>
      <c r="B1082" s="51" t="s">
        <v>387</v>
      </c>
      <c r="C1082" s="52" t="s">
        <v>5091</v>
      </c>
      <c r="D1082" s="53">
        <v>494840</v>
      </c>
    </row>
    <row r="1083" spans="1:4" x14ac:dyDescent="0.2">
      <c r="A1083" s="51" t="s">
        <v>1003</v>
      </c>
      <c r="B1083" s="51" t="s">
        <v>388</v>
      </c>
      <c r="C1083" s="52" t="s">
        <v>5091</v>
      </c>
      <c r="D1083" s="53">
        <v>281510</v>
      </c>
    </row>
    <row r="1084" spans="1:4" x14ac:dyDescent="0.2">
      <c r="A1084" s="51" t="s">
        <v>1003</v>
      </c>
      <c r="B1084" s="51" t="s">
        <v>389</v>
      </c>
      <c r="C1084" s="52" t="s">
        <v>5091</v>
      </c>
      <c r="D1084" s="53">
        <v>30750</v>
      </c>
    </row>
    <row r="1085" spans="1:4" x14ac:dyDescent="0.2">
      <c r="A1085" s="51" t="s">
        <v>1003</v>
      </c>
      <c r="B1085" s="51" t="s">
        <v>390</v>
      </c>
      <c r="C1085" s="52" t="s">
        <v>5091</v>
      </c>
      <c r="D1085" s="53">
        <v>26140</v>
      </c>
    </row>
    <row r="1086" spans="1:4" x14ac:dyDescent="0.2">
      <c r="A1086" s="51" t="s">
        <v>1003</v>
      </c>
      <c r="B1086" s="51" t="s">
        <v>391</v>
      </c>
      <c r="C1086" s="52" t="s">
        <v>5089</v>
      </c>
      <c r="D1086" s="53">
        <v>850</v>
      </c>
    </row>
    <row r="1087" spans="1:4" x14ac:dyDescent="0.2">
      <c r="A1087" s="51" t="s">
        <v>1003</v>
      </c>
      <c r="B1087" s="51" t="s">
        <v>391</v>
      </c>
      <c r="C1087" s="52" t="s">
        <v>5091</v>
      </c>
      <c r="D1087" s="53">
        <v>55020</v>
      </c>
    </row>
    <row r="1088" spans="1:4" x14ac:dyDescent="0.2">
      <c r="A1088" s="51" t="s">
        <v>1003</v>
      </c>
      <c r="B1088" s="51" t="s">
        <v>393</v>
      </c>
      <c r="C1088" s="52" t="s">
        <v>935</v>
      </c>
      <c r="D1088" s="53">
        <v>3820</v>
      </c>
    </row>
    <row r="1089" spans="1:4" x14ac:dyDescent="0.2">
      <c r="A1089" s="51" t="s">
        <v>1003</v>
      </c>
      <c r="B1089" s="51" t="s">
        <v>393</v>
      </c>
      <c r="C1089" s="52" t="s">
        <v>5091</v>
      </c>
      <c r="D1089" s="53">
        <v>195740</v>
      </c>
    </row>
    <row r="1090" spans="1:4" x14ac:dyDescent="0.2">
      <c r="A1090" s="51" t="s">
        <v>1003</v>
      </c>
      <c r="B1090" s="51" t="s">
        <v>394</v>
      </c>
      <c r="C1090" s="52" t="s">
        <v>935</v>
      </c>
      <c r="D1090" s="53">
        <v>2330</v>
      </c>
    </row>
    <row r="1091" spans="1:4" x14ac:dyDescent="0.2">
      <c r="A1091" s="51" t="s">
        <v>1003</v>
      </c>
      <c r="B1091" s="51" t="s">
        <v>394</v>
      </c>
      <c r="C1091" s="52" t="s">
        <v>5091</v>
      </c>
      <c r="D1091" s="53">
        <v>11450</v>
      </c>
    </row>
    <row r="1092" spans="1:4" x14ac:dyDescent="0.2">
      <c r="A1092" s="51" t="s">
        <v>1003</v>
      </c>
      <c r="B1092" s="51" t="s">
        <v>395</v>
      </c>
      <c r="C1092" s="52" t="s">
        <v>935</v>
      </c>
      <c r="D1092" s="53">
        <v>92840</v>
      </c>
    </row>
    <row r="1093" spans="1:4" x14ac:dyDescent="0.2">
      <c r="A1093" s="51" t="s">
        <v>1003</v>
      </c>
      <c r="B1093" s="51" t="s">
        <v>395</v>
      </c>
      <c r="C1093" s="52" t="s">
        <v>5091</v>
      </c>
      <c r="D1093" s="53">
        <v>209490</v>
      </c>
    </row>
    <row r="1094" spans="1:4" x14ac:dyDescent="0.2">
      <c r="A1094" s="51" t="s">
        <v>1003</v>
      </c>
      <c r="B1094" s="51" t="s">
        <v>396</v>
      </c>
      <c r="C1094" s="52" t="s">
        <v>935</v>
      </c>
      <c r="D1094" s="53">
        <v>5570</v>
      </c>
    </row>
    <row r="1095" spans="1:4" x14ac:dyDescent="0.2">
      <c r="A1095" s="51" t="s">
        <v>1003</v>
      </c>
      <c r="B1095" s="51" t="s">
        <v>396</v>
      </c>
      <c r="C1095" s="52" t="s">
        <v>5091</v>
      </c>
      <c r="D1095" s="53">
        <v>122220</v>
      </c>
    </row>
    <row r="1096" spans="1:4" x14ac:dyDescent="0.2">
      <c r="A1096" s="51" t="s">
        <v>1003</v>
      </c>
      <c r="B1096" s="51" t="s">
        <v>397</v>
      </c>
      <c r="C1096" s="52" t="s">
        <v>5091</v>
      </c>
      <c r="D1096" s="53">
        <v>161040</v>
      </c>
    </row>
    <row r="1097" spans="1:4" x14ac:dyDescent="0.2">
      <c r="A1097" s="51" t="s">
        <v>1003</v>
      </c>
      <c r="B1097" s="51" t="s">
        <v>398</v>
      </c>
      <c r="C1097" s="52" t="s">
        <v>5091</v>
      </c>
      <c r="D1097" s="53">
        <v>42030</v>
      </c>
    </row>
    <row r="1098" spans="1:4" x14ac:dyDescent="0.2">
      <c r="A1098" s="51" t="s">
        <v>1003</v>
      </c>
      <c r="B1098" s="51" t="s">
        <v>399</v>
      </c>
      <c r="C1098" s="52" t="s">
        <v>935</v>
      </c>
      <c r="D1098" s="53">
        <v>216030</v>
      </c>
    </row>
    <row r="1099" spans="1:4" x14ac:dyDescent="0.2">
      <c r="A1099" s="51" t="s">
        <v>1003</v>
      </c>
      <c r="B1099" s="51" t="s">
        <v>399</v>
      </c>
      <c r="C1099" s="52" t="s">
        <v>5091</v>
      </c>
      <c r="D1099" s="53">
        <v>447800</v>
      </c>
    </row>
    <row r="1100" spans="1:4" x14ac:dyDescent="0.2">
      <c r="A1100" s="51" t="s">
        <v>1003</v>
      </c>
      <c r="B1100" s="51" t="s">
        <v>399</v>
      </c>
      <c r="C1100" s="52" t="s">
        <v>5092</v>
      </c>
      <c r="D1100" s="53">
        <v>28500</v>
      </c>
    </row>
    <row r="1101" spans="1:4" x14ac:dyDescent="0.2">
      <c r="A1101" s="51" t="s">
        <v>1003</v>
      </c>
      <c r="B1101" s="51" t="s">
        <v>400</v>
      </c>
      <c r="C1101" s="52" t="s">
        <v>935</v>
      </c>
      <c r="D1101" s="53">
        <v>2190</v>
      </c>
    </row>
    <row r="1102" spans="1:4" x14ac:dyDescent="0.2">
      <c r="A1102" s="51" t="s">
        <v>1003</v>
      </c>
      <c r="B1102" s="51" t="s">
        <v>400</v>
      </c>
      <c r="C1102" s="52" t="s">
        <v>5091</v>
      </c>
      <c r="D1102" s="53">
        <v>384380</v>
      </c>
    </row>
    <row r="1103" spans="1:4" x14ac:dyDescent="0.2">
      <c r="A1103" s="51" t="s">
        <v>1003</v>
      </c>
      <c r="B1103" s="51" t="s">
        <v>400</v>
      </c>
      <c r="C1103" s="52" t="s">
        <v>5094</v>
      </c>
      <c r="D1103" s="53">
        <v>-320</v>
      </c>
    </row>
    <row r="1104" spans="1:4" x14ac:dyDescent="0.2">
      <c r="A1104" s="51" t="s">
        <v>1003</v>
      </c>
      <c r="B1104" s="51" t="s">
        <v>401</v>
      </c>
      <c r="C1104" s="52" t="s">
        <v>5089</v>
      </c>
      <c r="D1104" s="53">
        <v>1487490</v>
      </c>
    </row>
    <row r="1105" spans="1:4" x14ac:dyDescent="0.2">
      <c r="A1105" s="51" t="s">
        <v>1003</v>
      </c>
      <c r="B1105" s="51" t="s">
        <v>402</v>
      </c>
      <c r="C1105" s="52" t="s">
        <v>5093</v>
      </c>
      <c r="D1105" s="53">
        <v>5414640</v>
      </c>
    </row>
    <row r="1106" spans="1:4" x14ac:dyDescent="0.2">
      <c r="A1106" s="51" t="s">
        <v>1003</v>
      </c>
      <c r="B1106" s="51" t="s">
        <v>404</v>
      </c>
      <c r="C1106" s="52" t="s">
        <v>5089</v>
      </c>
      <c r="D1106" s="53">
        <v>18250</v>
      </c>
    </row>
    <row r="1107" spans="1:4" x14ac:dyDescent="0.2">
      <c r="A1107" s="51" t="s">
        <v>1003</v>
      </c>
      <c r="B1107" s="51" t="s">
        <v>404</v>
      </c>
      <c r="C1107" s="52" t="s">
        <v>935</v>
      </c>
      <c r="D1107" s="53">
        <v>12800</v>
      </c>
    </row>
    <row r="1108" spans="1:4" x14ac:dyDescent="0.2">
      <c r="A1108" s="51" t="s">
        <v>1003</v>
      </c>
      <c r="B1108" s="51" t="s">
        <v>404</v>
      </c>
      <c r="C1108" s="52" t="s">
        <v>5091</v>
      </c>
      <c r="D1108" s="53">
        <v>64490</v>
      </c>
    </row>
    <row r="1109" spans="1:4" x14ac:dyDescent="0.2">
      <c r="A1109" s="51" t="s">
        <v>1003</v>
      </c>
      <c r="B1109" s="51" t="s">
        <v>405</v>
      </c>
      <c r="C1109" s="52" t="s">
        <v>935</v>
      </c>
      <c r="D1109" s="53">
        <v>14010</v>
      </c>
    </row>
    <row r="1110" spans="1:4" x14ac:dyDescent="0.2">
      <c r="A1110" s="51" t="s">
        <v>1003</v>
      </c>
      <c r="B1110" s="51" t="s">
        <v>405</v>
      </c>
      <c r="C1110" s="52" t="s">
        <v>5091</v>
      </c>
      <c r="D1110" s="53">
        <v>12150</v>
      </c>
    </row>
    <row r="1111" spans="1:4" x14ac:dyDescent="0.2">
      <c r="A1111" s="51" t="s">
        <v>1003</v>
      </c>
      <c r="B1111" s="51" t="s">
        <v>406</v>
      </c>
      <c r="C1111" s="52" t="s">
        <v>5091</v>
      </c>
      <c r="D1111" s="53">
        <v>43000</v>
      </c>
    </row>
    <row r="1112" spans="1:4" x14ac:dyDescent="0.2">
      <c r="A1112" s="51" t="s">
        <v>1003</v>
      </c>
      <c r="B1112" s="51" t="s">
        <v>407</v>
      </c>
      <c r="C1112" s="52" t="s">
        <v>5089</v>
      </c>
      <c r="D1112" s="53">
        <v>68910</v>
      </c>
    </row>
    <row r="1113" spans="1:4" x14ac:dyDescent="0.2">
      <c r="A1113" s="51" t="s">
        <v>1003</v>
      </c>
      <c r="B1113" s="51" t="s">
        <v>407</v>
      </c>
      <c r="C1113" s="52" t="s">
        <v>5090</v>
      </c>
      <c r="D1113" s="53">
        <v>6800</v>
      </c>
    </row>
    <row r="1114" spans="1:4" x14ac:dyDescent="0.2">
      <c r="A1114" s="51" t="s">
        <v>1003</v>
      </c>
      <c r="B1114" s="51" t="s">
        <v>407</v>
      </c>
      <c r="C1114" s="52" t="s">
        <v>935</v>
      </c>
      <c r="D1114" s="53">
        <v>50</v>
      </c>
    </row>
    <row r="1115" spans="1:4" x14ac:dyDescent="0.2">
      <c r="A1115" s="51" t="s">
        <v>1003</v>
      </c>
      <c r="B1115" s="51" t="s">
        <v>407</v>
      </c>
      <c r="C1115" s="52" t="s">
        <v>5091</v>
      </c>
      <c r="D1115" s="53">
        <v>53260</v>
      </c>
    </row>
    <row r="1116" spans="1:4" x14ac:dyDescent="0.2">
      <c r="A1116" s="51" t="s">
        <v>1003</v>
      </c>
      <c r="B1116" s="51" t="s">
        <v>407</v>
      </c>
      <c r="C1116" s="52" t="s">
        <v>5092</v>
      </c>
      <c r="D1116" s="53">
        <v>16200</v>
      </c>
    </row>
    <row r="1117" spans="1:4" x14ac:dyDescent="0.2">
      <c r="A1117" s="51" t="s">
        <v>1003</v>
      </c>
      <c r="B1117" s="51" t="s">
        <v>407</v>
      </c>
      <c r="C1117" s="52" t="s">
        <v>5093</v>
      </c>
      <c r="D1117" s="53">
        <v>31570</v>
      </c>
    </row>
    <row r="1118" spans="1:4" x14ac:dyDescent="0.2">
      <c r="A1118" s="51" t="s">
        <v>1003</v>
      </c>
      <c r="B1118" s="51" t="s">
        <v>407</v>
      </c>
      <c r="C1118" s="52" t="s">
        <v>5094</v>
      </c>
      <c r="D1118" s="53">
        <v>-95150</v>
      </c>
    </row>
    <row r="1119" spans="1:4" x14ac:dyDescent="0.2">
      <c r="A1119" s="51" t="s">
        <v>1003</v>
      </c>
      <c r="B1119" s="51" t="s">
        <v>408</v>
      </c>
      <c r="C1119" s="52" t="s">
        <v>5092</v>
      </c>
      <c r="D1119" s="53">
        <v>32470</v>
      </c>
    </row>
    <row r="1120" spans="1:4" x14ac:dyDescent="0.2">
      <c r="A1120" s="51" t="s">
        <v>1011</v>
      </c>
      <c r="B1120" s="51" t="s">
        <v>409</v>
      </c>
      <c r="C1120" s="52" t="s">
        <v>5087</v>
      </c>
      <c r="D1120" s="53">
        <v>145080</v>
      </c>
    </row>
    <row r="1121" spans="1:4" x14ac:dyDescent="0.2">
      <c r="A1121" s="51" t="s">
        <v>1011</v>
      </c>
      <c r="B1121" s="51" t="s">
        <v>409</v>
      </c>
      <c r="C1121" s="52" t="s">
        <v>5088</v>
      </c>
      <c r="D1121" s="53">
        <v>7</v>
      </c>
    </row>
    <row r="1122" spans="1:4" x14ac:dyDescent="0.2">
      <c r="A1122" s="51" t="s">
        <v>1011</v>
      </c>
      <c r="B1122" s="51" t="s">
        <v>409</v>
      </c>
      <c r="C1122" s="52" t="s">
        <v>5090</v>
      </c>
      <c r="D1122" s="53">
        <v>30</v>
      </c>
    </row>
    <row r="1123" spans="1:4" x14ac:dyDescent="0.2">
      <c r="A1123" s="51" t="s">
        <v>1011</v>
      </c>
      <c r="B1123" s="51" t="s">
        <v>409</v>
      </c>
      <c r="C1123" s="52" t="s">
        <v>935</v>
      </c>
      <c r="D1123" s="53">
        <v>2620</v>
      </c>
    </row>
    <row r="1124" spans="1:4" x14ac:dyDescent="0.2">
      <c r="A1124" s="51" t="s">
        <v>1011</v>
      </c>
      <c r="B1124" s="51" t="s">
        <v>409</v>
      </c>
      <c r="C1124" s="52" t="s">
        <v>5092</v>
      </c>
      <c r="D1124" s="53">
        <v>9880</v>
      </c>
    </row>
    <row r="1125" spans="1:4" x14ac:dyDescent="0.2">
      <c r="A1125" s="51" t="s">
        <v>1011</v>
      </c>
      <c r="B1125" s="51" t="s">
        <v>409</v>
      </c>
      <c r="C1125" s="52" t="s">
        <v>5094</v>
      </c>
      <c r="D1125" s="53">
        <f>-157360-D1126</f>
        <v>0</v>
      </c>
    </row>
    <row r="1126" spans="1:4" x14ac:dyDescent="0.2">
      <c r="A1126" s="54" t="s">
        <v>1011</v>
      </c>
      <c r="B1126" s="54" t="s">
        <v>409</v>
      </c>
      <c r="C1126" s="52" t="s">
        <v>5095</v>
      </c>
      <c r="D1126" s="55">
        <v>-157360</v>
      </c>
    </row>
    <row r="1127" spans="1:4" x14ac:dyDescent="0.2">
      <c r="A1127" s="51" t="s">
        <v>1011</v>
      </c>
      <c r="B1127" s="51" t="s">
        <v>410</v>
      </c>
      <c r="C1127" s="52" t="s">
        <v>5087</v>
      </c>
      <c r="D1127" s="53">
        <v>937090</v>
      </c>
    </row>
    <row r="1128" spans="1:4" x14ac:dyDescent="0.2">
      <c r="A1128" s="51" t="s">
        <v>1011</v>
      </c>
      <c r="B1128" s="51" t="s">
        <v>410</v>
      </c>
      <c r="C1128" s="52" t="s">
        <v>5088</v>
      </c>
      <c r="D1128" s="53">
        <v>240</v>
      </c>
    </row>
    <row r="1129" spans="1:4" x14ac:dyDescent="0.2">
      <c r="A1129" s="51" t="s">
        <v>1011</v>
      </c>
      <c r="B1129" s="51" t="s">
        <v>410</v>
      </c>
      <c r="C1129" s="52" t="s">
        <v>5090</v>
      </c>
      <c r="D1129" s="53">
        <v>9730</v>
      </c>
    </row>
    <row r="1130" spans="1:4" x14ac:dyDescent="0.2">
      <c r="A1130" s="51" t="s">
        <v>1011</v>
      </c>
      <c r="B1130" s="51" t="s">
        <v>410</v>
      </c>
      <c r="C1130" s="52" t="s">
        <v>935</v>
      </c>
      <c r="D1130" s="53">
        <v>60730</v>
      </c>
    </row>
    <row r="1131" spans="1:4" x14ac:dyDescent="0.2">
      <c r="A1131" s="51" t="s">
        <v>1011</v>
      </c>
      <c r="B1131" s="51" t="s">
        <v>410</v>
      </c>
      <c r="C1131" s="52" t="s">
        <v>5092</v>
      </c>
      <c r="D1131" s="53">
        <v>519120</v>
      </c>
    </row>
    <row r="1132" spans="1:4" x14ac:dyDescent="0.2">
      <c r="A1132" s="51" t="s">
        <v>1011</v>
      </c>
      <c r="B1132" s="51" t="s">
        <v>410</v>
      </c>
      <c r="C1132" s="52" t="s">
        <v>5094</v>
      </c>
      <c r="D1132" s="53">
        <v>-689960</v>
      </c>
    </row>
    <row r="1133" spans="1:4" x14ac:dyDescent="0.2">
      <c r="A1133" s="51" t="s">
        <v>1011</v>
      </c>
      <c r="B1133" s="51" t="s">
        <v>411</v>
      </c>
      <c r="C1133" s="52" t="s">
        <v>5087</v>
      </c>
      <c r="D1133" s="53">
        <v>225070</v>
      </c>
    </row>
    <row r="1134" spans="1:4" x14ac:dyDescent="0.2">
      <c r="A1134" s="51" t="s">
        <v>1011</v>
      </c>
      <c r="B1134" s="51" t="s">
        <v>411</v>
      </c>
      <c r="C1134" s="52" t="s">
        <v>5088</v>
      </c>
      <c r="D1134" s="53">
        <v>1170</v>
      </c>
    </row>
    <row r="1135" spans="1:4" x14ac:dyDescent="0.2">
      <c r="A1135" s="51" t="s">
        <v>1011</v>
      </c>
      <c r="B1135" s="51" t="s">
        <v>411</v>
      </c>
      <c r="C1135" s="52" t="s">
        <v>5090</v>
      </c>
      <c r="D1135" s="53">
        <v>8570</v>
      </c>
    </row>
    <row r="1136" spans="1:4" x14ac:dyDescent="0.2">
      <c r="A1136" s="51" t="s">
        <v>1011</v>
      </c>
      <c r="B1136" s="51" t="s">
        <v>411</v>
      </c>
      <c r="C1136" s="52" t="s">
        <v>935</v>
      </c>
      <c r="D1136" s="53">
        <v>13950</v>
      </c>
    </row>
    <row r="1137" spans="1:4" x14ac:dyDescent="0.2">
      <c r="A1137" s="51" t="s">
        <v>1011</v>
      </c>
      <c r="B1137" s="51" t="s">
        <v>411</v>
      </c>
      <c r="C1137" s="52" t="s">
        <v>5092</v>
      </c>
      <c r="D1137" s="53">
        <v>168500</v>
      </c>
    </row>
    <row r="1138" spans="1:4" x14ac:dyDescent="0.2">
      <c r="A1138" s="51" t="s">
        <v>1011</v>
      </c>
      <c r="B1138" s="51" t="s">
        <v>411</v>
      </c>
      <c r="C1138" s="52" t="s">
        <v>5094</v>
      </c>
      <c r="D1138" s="53">
        <f>-50520-D1139</f>
        <v>-2990</v>
      </c>
    </row>
    <row r="1139" spans="1:4" x14ac:dyDescent="0.2">
      <c r="A1139" s="54" t="s">
        <v>1011</v>
      </c>
      <c r="B1139" s="54" t="s">
        <v>411</v>
      </c>
      <c r="C1139" s="52" t="s">
        <v>5095</v>
      </c>
      <c r="D1139" s="55">
        <v>-47530</v>
      </c>
    </row>
    <row r="1140" spans="1:4" x14ac:dyDescent="0.2">
      <c r="A1140" s="51" t="s">
        <v>1011</v>
      </c>
      <c r="B1140" s="51" t="s">
        <v>412</v>
      </c>
      <c r="C1140" s="52" t="s">
        <v>5087</v>
      </c>
      <c r="D1140" s="53">
        <v>327010</v>
      </c>
    </row>
    <row r="1141" spans="1:4" x14ac:dyDescent="0.2">
      <c r="A1141" s="51" t="s">
        <v>1011</v>
      </c>
      <c r="B1141" s="51" t="s">
        <v>412</v>
      </c>
      <c r="C1141" s="52" t="s">
        <v>5088</v>
      </c>
      <c r="D1141" s="53">
        <v>1660</v>
      </c>
    </row>
    <row r="1142" spans="1:4" x14ac:dyDescent="0.2">
      <c r="A1142" s="51" t="s">
        <v>1011</v>
      </c>
      <c r="B1142" s="51" t="s">
        <v>412</v>
      </c>
      <c r="C1142" s="52" t="s">
        <v>5090</v>
      </c>
      <c r="D1142" s="53">
        <v>5910</v>
      </c>
    </row>
    <row r="1143" spans="1:4" x14ac:dyDescent="0.2">
      <c r="A1143" s="51" t="s">
        <v>1011</v>
      </c>
      <c r="B1143" s="51" t="s">
        <v>412</v>
      </c>
      <c r="C1143" s="52" t="s">
        <v>935</v>
      </c>
      <c r="D1143" s="53">
        <v>34710</v>
      </c>
    </row>
    <row r="1144" spans="1:4" x14ac:dyDescent="0.2">
      <c r="A1144" s="51" t="s">
        <v>1011</v>
      </c>
      <c r="B1144" s="51" t="s">
        <v>412</v>
      </c>
      <c r="C1144" s="52" t="s">
        <v>5094</v>
      </c>
      <c r="D1144" s="53">
        <v>-425000</v>
      </c>
    </row>
    <row r="1145" spans="1:4" x14ac:dyDescent="0.2">
      <c r="A1145" s="51" t="s">
        <v>1011</v>
      </c>
      <c r="B1145" s="51" t="s">
        <v>413</v>
      </c>
      <c r="C1145" s="52" t="s">
        <v>5087</v>
      </c>
      <c r="D1145" s="53">
        <v>7960</v>
      </c>
    </row>
    <row r="1146" spans="1:4" x14ac:dyDescent="0.2">
      <c r="A1146" s="51" t="s">
        <v>1011</v>
      </c>
      <c r="B1146" s="51" t="s">
        <v>413</v>
      </c>
      <c r="C1146" s="52" t="s">
        <v>5090</v>
      </c>
      <c r="D1146" s="53">
        <v>1030</v>
      </c>
    </row>
    <row r="1147" spans="1:4" x14ac:dyDescent="0.2">
      <c r="A1147" s="51" t="s">
        <v>1011</v>
      </c>
      <c r="B1147" s="51" t="s">
        <v>413</v>
      </c>
      <c r="C1147" s="52" t="s">
        <v>935</v>
      </c>
      <c r="D1147" s="53">
        <v>820</v>
      </c>
    </row>
    <row r="1148" spans="1:4" x14ac:dyDescent="0.2">
      <c r="A1148" s="51" t="s">
        <v>1011</v>
      </c>
      <c r="B1148" s="51" t="s">
        <v>414</v>
      </c>
      <c r="C1148" s="52" t="s">
        <v>5094</v>
      </c>
      <c r="D1148" s="53">
        <v>-20780</v>
      </c>
    </row>
    <row r="1149" spans="1:4" x14ac:dyDescent="0.2">
      <c r="A1149" s="51" t="s">
        <v>1011</v>
      </c>
      <c r="B1149" s="51" t="s">
        <v>415</v>
      </c>
      <c r="C1149" s="52" t="s">
        <v>5087</v>
      </c>
      <c r="D1149" s="53">
        <v>93240</v>
      </c>
    </row>
    <row r="1150" spans="1:4" x14ac:dyDescent="0.2">
      <c r="A1150" s="51" t="s">
        <v>1011</v>
      </c>
      <c r="B1150" s="51" t="s">
        <v>415</v>
      </c>
      <c r="C1150" s="52" t="s">
        <v>5088</v>
      </c>
      <c r="D1150" s="53">
        <v>130</v>
      </c>
    </row>
    <row r="1151" spans="1:4" x14ac:dyDescent="0.2">
      <c r="A1151" s="51" t="s">
        <v>1011</v>
      </c>
      <c r="B1151" s="51" t="s">
        <v>415</v>
      </c>
      <c r="C1151" s="52" t="s">
        <v>5090</v>
      </c>
      <c r="D1151" s="53">
        <v>80</v>
      </c>
    </row>
    <row r="1152" spans="1:4" x14ac:dyDescent="0.2">
      <c r="A1152" s="51" t="s">
        <v>1011</v>
      </c>
      <c r="B1152" s="51" t="s">
        <v>415</v>
      </c>
      <c r="C1152" s="52" t="s">
        <v>935</v>
      </c>
      <c r="D1152" s="53">
        <v>590</v>
      </c>
    </row>
    <row r="1153" spans="1:4" x14ac:dyDescent="0.2">
      <c r="A1153" s="51" t="s">
        <v>1011</v>
      </c>
      <c r="B1153" s="51" t="s">
        <v>415</v>
      </c>
      <c r="C1153" s="52" t="s">
        <v>5092</v>
      </c>
      <c r="D1153" s="53">
        <v>48520</v>
      </c>
    </row>
    <row r="1154" spans="1:4" x14ac:dyDescent="0.2">
      <c r="A1154" s="51" t="s">
        <v>1011</v>
      </c>
      <c r="B1154" s="51" t="s">
        <v>415</v>
      </c>
      <c r="C1154" s="52" t="s">
        <v>5094</v>
      </c>
      <c r="D1154" s="53">
        <f>-142380-D1155</f>
        <v>-20</v>
      </c>
    </row>
    <row r="1155" spans="1:4" x14ac:dyDescent="0.2">
      <c r="A1155" s="54" t="s">
        <v>1011</v>
      </c>
      <c r="B1155" s="54" t="s">
        <v>415</v>
      </c>
      <c r="C1155" s="52" t="s">
        <v>5095</v>
      </c>
      <c r="D1155" s="55">
        <v>-142360</v>
      </c>
    </row>
    <row r="1156" spans="1:4" x14ac:dyDescent="0.2">
      <c r="A1156" s="51" t="s">
        <v>1011</v>
      </c>
      <c r="B1156" s="51" t="s">
        <v>416</v>
      </c>
      <c r="C1156" s="52" t="s">
        <v>5087</v>
      </c>
      <c r="D1156" s="53">
        <v>365165</v>
      </c>
    </row>
    <row r="1157" spans="1:4" x14ac:dyDescent="0.2">
      <c r="A1157" s="51" t="s">
        <v>1011</v>
      </c>
      <c r="B1157" s="51" t="s">
        <v>416</v>
      </c>
      <c r="C1157" s="52" t="s">
        <v>5088</v>
      </c>
      <c r="D1157" s="53">
        <v>40</v>
      </c>
    </row>
    <row r="1158" spans="1:4" x14ac:dyDescent="0.2">
      <c r="A1158" s="51" t="s">
        <v>1011</v>
      </c>
      <c r="B1158" s="51" t="s">
        <v>416</v>
      </c>
      <c r="C1158" s="52" t="s">
        <v>5090</v>
      </c>
      <c r="D1158" s="53">
        <v>140</v>
      </c>
    </row>
    <row r="1159" spans="1:4" x14ac:dyDescent="0.2">
      <c r="A1159" s="51" t="s">
        <v>1011</v>
      </c>
      <c r="B1159" s="51" t="s">
        <v>416</v>
      </c>
      <c r="C1159" s="52" t="s">
        <v>935</v>
      </c>
      <c r="D1159" s="53">
        <v>4460</v>
      </c>
    </row>
    <row r="1160" spans="1:4" x14ac:dyDescent="0.2">
      <c r="A1160" s="51" t="s">
        <v>1011</v>
      </c>
      <c r="B1160" s="51" t="s">
        <v>416</v>
      </c>
      <c r="C1160" s="52" t="s">
        <v>5092</v>
      </c>
      <c r="D1160" s="53">
        <v>95600</v>
      </c>
    </row>
    <row r="1161" spans="1:4" x14ac:dyDescent="0.2">
      <c r="A1161" s="51" t="s">
        <v>1011</v>
      </c>
      <c r="B1161" s="51" t="s">
        <v>416</v>
      </c>
      <c r="C1161" s="52" t="s">
        <v>5094</v>
      </c>
      <c r="D1161" s="53">
        <v>-200</v>
      </c>
    </row>
    <row r="1162" spans="1:4" x14ac:dyDescent="0.2">
      <c r="A1162" s="51" t="s">
        <v>1011</v>
      </c>
      <c r="B1162" s="51" t="s">
        <v>417</v>
      </c>
      <c r="C1162" s="52" t="s">
        <v>935</v>
      </c>
      <c r="D1162" s="53">
        <v>45770</v>
      </c>
    </row>
    <row r="1163" spans="1:4" x14ac:dyDescent="0.2">
      <c r="A1163" s="51" t="s">
        <v>1011</v>
      </c>
      <c r="B1163" s="51" t="s">
        <v>418</v>
      </c>
      <c r="C1163" s="52" t="s">
        <v>935</v>
      </c>
      <c r="D1163" s="53">
        <v>105820</v>
      </c>
    </row>
    <row r="1164" spans="1:4" x14ac:dyDescent="0.2">
      <c r="A1164" s="51" t="s">
        <v>1011</v>
      </c>
      <c r="B1164" s="51" t="s">
        <v>419</v>
      </c>
      <c r="C1164" s="52" t="s">
        <v>5087</v>
      </c>
      <c r="D1164" s="53">
        <v>203330</v>
      </c>
    </row>
    <row r="1165" spans="1:4" x14ac:dyDescent="0.2">
      <c r="A1165" s="51" t="s">
        <v>1011</v>
      </c>
      <c r="B1165" s="51" t="s">
        <v>419</v>
      </c>
      <c r="C1165" s="52" t="s">
        <v>5088</v>
      </c>
      <c r="D1165" s="53">
        <v>32</v>
      </c>
    </row>
    <row r="1166" spans="1:4" x14ac:dyDescent="0.2">
      <c r="A1166" s="51" t="s">
        <v>1011</v>
      </c>
      <c r="B1166" s="51" t="s">
        <v>419</v>
      </c>
      <c r="C1166" s="52" t="s">
        <v>5090</v>
      </c>
      <c r="D1166" s="53">
        <v>860</v>
      </c>
    </row>
    <row r="1167" spans="1:4" x14ac:dyDescent="0.2">
      <c r="A1167" s="51" t="s">
        <v>1011</v>
      </c>
      <c r="B1167" s="51" t="s">
        <v>419</v>
      </c>
      <c r="C1167" s="52" t="s">
        <v>935</v>
      </c>
      <c r="D1167" s="53">
        <v>17640</v>
      </c>
    </row>
    <row r="1168" spans="1:4" x14ac:dyDescent="0.2">
      <c r="A1168" s="51" t="s">
        <v>1011</v>
      </c>
      <c r="B1168" s="51" t="s">
        <v>419</v>
      </c>
      <c r="C1168" s="52" t="s">
        <v>5092</v>
      </c>
      <c r="D1168" s="53">
        <v>60540</v>
      </c>
    </row>
    <row r="1169" spans="1:4" x14ac:dyDescent="0.2">
      <c r="A1169" s="51" t="s">
        <v>1011</v>
      </c>
      <c r="B1169" s="51" t="s">
        <v>419</v>
      </c>
      <c r="C1169" s="52" t="s">
        <v>5094</v>
      </c>
      <c r="D1169" s="53">
        <f>-282050-D1170</f>
        <v>-20</v>
      </c>
    </row>
    <row r="1170" spans="1:4" x14ac:dyDescent="0.2">
      <c r="A1170" s="54" t="s">
        <v>1011</v>
      </c>
      <c r="B1170" s="54" t="s">
        <v>419</v>
      </c>
      <c r="C1170" s="52" t="s">
        <v>5095</v>
      </c>
      <c r="D1170" s="55">
        <v>-282030</v>
      </c>
    </row>
    <row r="1171" spans="1:4" x14ac:dyDescent="0.2">
      <c r="A1171" s="51" t="s">
        <v>1011</v>
      </c>
      <c r="B1171" s="51" t="s">
        <v>37</v>
      </c>
      <c r="C1171" s="52" t="s">
        <v>5095</v>
      </c>
      <c r="D1171" s="53">
        <v>-46720</v>
      </c>
    </row>
    <row r="1172" spans="1:4" x14ac:dyDescent="0.2">
      <c r="A1172" s="51" t="s">
        <v>982</v>
      </c>
      <c r="B1172" s="51" t="s">
        <v>420</v>
      </c>
      <c r="C1172" s="52" t="s">
        <v>5087</v>
      </c>
      <c r="D1172" s="53">
        <v>511260</v>
      </c>
    </row>
    <row r="1173" spans="1:4" x14ac:dyDescent="0.2">
      <c r="A1173" s="51" t="s">
        <v>982</v>
      </c>
      <c r="B1173" s="51" t="s">
        <v>420</v>
      </c>
      <c r="C1173" s="52" t="s">
        <v>5088</v>
      </c>
      <c r="D1173" s="53">
        <v>2340</v>
      </c>
    </row>
    <row r="1174" spans="1:4" x14ac:dyDescent="0.2">
      <c r="A1174" s="51" t="s">
        <v>982</v>
      </c>
      <c r="B1174" s="51" t="s">
        <v>420</v>
      </c>
      <c r="C1174" s="52" t="s">
        <v>5090</v>
      </c>
      <c r="D1174" s="53">
        <v>300</v>
      </c>
    </row>
    <row r="1175" spans="1:4" x14ac:dyDescent="0.2">
      <c r="A1175" s="51" t="s">
        <v>982</v>
      </c>
      <c r="B1175" s="51" t="s">
        <v>420</v>
      </c>
      <c r="C1175" s="52" t="s">
        <v>935</v>
      </c>
      <c r="D1175" s="53">
        <v>36102</v>
      </c>
    </row>
    <row r="1176" spans="1:4" x14ac:dyDescent="0.2">
      <c r="A1176" s="51" t="s">
        <v>982</v>
      </c>
      <c r="B1176" s="51" t="s">
        <v>420</v>
      </c>
      <c r="C1176" s="52" t="s">
        <v>5094</v>
      </c>
      <c r="D1176" s="53">
        <f>-106220-D1177</f>
        <v>-53920</v>
      </c>
    </row>
    <row r="1177" spans="1:4" x14ac:dyDescent="0.2">
      <c r="A1177" s="54" t="s">
        <v>982</v>
      </c>
      <c r="B1177" s="54" t="s">
        <v>420</v>
      </c>
      <c r="C1177" s="52" t="s">
        <v>5095</v>
      </c>
      <c r="D1177" s="55">
        <v>-52300</v>
      </c>
    </row>
    <row r="1178" spans="1:4" x14ac:dyDescent="0.2">
      <c r="A1178" s="51" t="s">
        <v>982</v>
      </c>
      <c r="B1178" s="51" t="s">
        <v>421</v>
      </c>
      <c r="C1178" s="52" t="s">
        <v>5087</v>
      </c>
      <c r="D1178" s="53">
        <v>187350</v>
      </c>
    </row>
    <row r="1179" spans="1:4" x14ac:dyDescent="0.2">
      <c r="A1179" s="51" t="s">
        <v>982</v>
      </c>
      <c r="B1179" s="51" t="s">
        <v>421</v>
      </c>
      <c r="C1179" s="52" t="s">
        <v>5088</v>
      </c>
      <c r="D1179" s="53">
        <v>200</v>
      </c>
    </row>
    <row r="1180" spans="1:4" x14ac:dyDescent="0.2">
      <c r="A1180" s="51" t="s">
        <v>982</v>
      </c>
      <c r="B1180" s="51" t="s">
        <v>421</v>
      </c>
      <c r="C1180" s="52" t="s">
        <v>5090</v>
      </c>
      <c r="D1180" s="53">
        <v>13680</v>
      </c>
    </row>
    <row r="1181" spans="1:4" x14ac:dyDescent="0.2">
      <c r="A1181" s="51" t="s">
        <v>982</v>
      </c>
      <c r="B1181" s="51" t="s">
        <v>421</v>
      </c>
      <c r="C1181" s="52" t="s">
        <v>935</v>
      </c>
      <c r="D1181" s="53">
        <v>14190</v>
      </c>
    </row>
    <row r="1182" spans="1:4" x14ac:dyDescent="0.2">
      <c r="A1182" s="51" t="s">
        <v>982</v>
      </c>
      <c r="B1182" s="51" t="s">
        <v>421</v>
      </c>
      <c r="C1182" s="52" t="s">
        <v>5094</v>
      </c>
      <c r="D1182" s="53">
        <v>-44230</v>
      </c>
    </row>
    <row r="1183" spans="1:4" x14ac:dyDescent="0.2">
      <c r="A1183" s="51" t="s">
        <v>982</v>
      </c>
      <c r="B1183" s="51" t="s">
        <v>423</v>
      </c>
      <c r="C1183" s="52" t="s">
        <v>935</v>
      </c>
      <c r="D1183" s="53">
        <v>1800</v>
      </c>
    </row>
    <row r="1184" spans="1:4" x14ac:dyDescent="0.2">
      <c r="A1184" s="51" t="s">
        <v>982</v>
      </c>
      <c r="B1184" s="51" t="s">
        <v>423</v>
      </c>
      <c r="C1184" s="52" t="s">
        <v>5092</v>
      </c>
      <c r="D1184" s="53">
        <v>1727260</v>
      </c>
    </row>
    <row r="1185" spans="1:4" x14ac:dyDescent="0.2">
      <c r="A1185" s="51" t="s">
        <v>982</v>
      </c>
      <c r="B1185" s="51" t="s">
        <v>82</v>
      </c>
      <c r="C1185" s="52" t="s">
        <v>5087</v>
      </c>
      <c r="D1185" s="53">
        <v>150033</v>
      </c>
    </row>
    <row r="1186" spans="1:4" x14ac:dyDescent="0.2">
      <c r="A1186" s="51" t="s">
        <v>982</v>
      </c>
      <c r="B1186" s="51" t="s">
        <v>82</v>
      </c>
      <c r="C1186" s="52" t="s">
        <v>5088</v>
      </c>
      <c r="D1186" s="53">
        <v>1280</v>
      </c>
    </row>
    <row r="1187" spans="1:4" x14ac:dyDescent="0.2">
      <c r="A1187" s="51" t="s">
        <v>982</v>
      </c>
      <c r="B1187" s="51" t="s">
        <v>82</v>
      </c>
      <c r="C1187" s="52" t="s">
        <v>5090</v>
      </c>
      <c r="D1187" s="53">
        <v>10130</v>
      </c>
    </row>
    <row r="1188" spans="1:4" x14ac:dyDescent="0.2">
      <c r="A1188" s="51" t="s">
        <v>982</v>
      </c>
      <c r="B1188" s="51" t="s">
        <v>82</v>
      </c>
      <c r="C1188" s="52" t="s">
        <v>935</v>
      </c>
      <c r="D1188" s="53">
        <v>24755</v>
      </c>
    </row>
    <row r="1189" spans="1:4" x14ac:dyDescent="0.2">
      <c r="A1189" s="51" t="s">
        <v>982</v>
      </c>
      <c r="B1189" s="51" t="s">
        <v>82</v>
      </c>
      <c r="C1189" s="52" t="s">
        <v>5094</v>
      </c>
      <c r="D1189" s="53">
        <v>-550</v>
      </c>
    </row>
    <row r="1190" spans="1:4" x14ac:dyDescent="0.2">
      <c r="A1190" s="51" t="s">
        <v>982</v>
      </c>
      <c r="B1190" s="51" t="s">
        <v>66</v>
      </c>
      <c r="C1190" s="52" t="s">
        <v>5092</v>
      </c>
      <c r="D1190" s="53">
        <v>420640</v>
      </c>
    </row>
    <row r="1191" spans="1:4" x14ac:dyDescent="0.2">
      <c r="A1191" s="51" t="s">
        <v>982</v>
      </c>
      <c r="B1191" s="51" t="s">
        <v>66</v>
      </c>
      <c r="C1191" s="52" t="s">
        <v>5094</v>
      </c>
      <c r="D1191" s="53">
        <v>-34410</v>
      </c>
    </row>
    <row r="1192" spans="1:4" x14ac:dyDescent="0.2">
      <c r="A1192" s="51" t="s">
        <v>982</v>
      </c>
      <c r="B1192" s="51" t="s">
        <v>425</v>
      </c>
      <c r="C1192" s="52" t="s">
        <v>935</v>
      </c>
      <c r="D1192" s="53">
        <v>100000</v>
      </c>
    </row>
    <row r="1193" spans="1:4" x14ac:dyDescent="0.2">
      <c r="A1193" s="51" t="s">
        <v>982</v>
      </c>
      <c r="B1193" s="51" t="s">
        <v>425</v>
      </c>
      <c r="C1193" s="52" t="s">
        <v>5094</v>
      </c>
      <c r="D1193" s="53">
        <v>-100000</v>
      </c>
    </row>
    <row r="1194" spans="1:4" x14ac:dyDescent="0.2">
      <c r="A1194" s="51" t="s">
        <v>982</v>
      </c>
      <c r="B1194" s="51" t="s">
        <v>427</v>
      </c>
      <c r="C1194" s="52" t="s">
        <v>5087</v>
      </c>
      <c r="D1194" s="53">
        <v>246150</v>
      </c>
    </row>
    <row r="1195" spans="1:4" x14ac:dyDescent="0.2">
      <c r="A1195" s="51" t="s">
        <v>982</v>
      </c>
      <c r="B1195" s="51" t="s">
        <v>427</v>
      </c>
      <c r="C1195" s="52" t="s">
        <v>5088</v>
      </c>
      <c r="D1195" s="53">
        <v>960</v>
      </c>
    </row>
    <row r="1196" spans="1:4" x14ac:dyDescent="0.2">
      <c r="A1196" s="51" t="s">
        <v>982</v>
      </c>
      <c r="B1196" s="51" t="s">
        <v>427</v>
      </c>
      <c r="C1196" s="52" t="s">
        <v>935</v>
      </c>
      <c r="D1196" s="53">
        <v>1310</v>
      </c>
    </row>
    <row r="1197" spans="1:4" x14ac:dyDescent="0.2">
      <c r="A1197" s="51" t="s">
        <v>982</v>
      </c>
      <c r="B1197" s="51" t="s">
        <v>428</v>
      </c>
      <c r="C1197" s="52" t="s">
        <v>935</v>
      </c>
      <c r="D1197" s="53">
        <v>7831400</v>
      </c>
    </row>
    <row r="1198" spans="1:4" x14ac:dyDescent="0.2">
      <c r="A1198" s="51" t="s">
        <v>982</v>
      </c>
      <c r="B1198" s="51" t="s">
        <v>428</v>
      </c>
      <c r="C1198" s="52" t="s">
        <v>5094</v>
      </c>
      <c r="D1198" s="53">
        <v>-7621156</v>
      </c>
    </row>
    <row r="1199" spans="1:4" x14ac:dyDescent="0.2">
      <c r="A1199" s="51" t="s">
        <v>982</v>
      </c>
      <c r="B1199" s="51" t="s">
        <v>429</v>
      </c>
      <c r="C1199" s="52" t="s">
        <v>5087</v>
      </c>
      <c r="D1199" s="53">
        <v>67613</v>
      </c>
    </row>
    <row r="1200" spans="1:4" x14ac:dyDescent="0.2">
      <c r="A1200" s="51" t="s">
        <v>982</v>
      </c>
      <c r="B1200" s="51" t="s">
        <v>429</v>
      </c>
      <c r="C1200" s="52" t="s">
        <v>5090</v>
      </c>
      <c r="D1200" s="53">
        <v>2043</v>
      </c>
    </row>
    <row r="1201" spans="1:4" x14ac:dyDescent="0.2">
      <c r="A1201" s="51" t="s">
        <v>982</v>
      </c>
      <c r="B1201" s="51" t="s">
        <v>431</v>
      </c>
      <c r="C1201" s="52" t="s">
        <v>5087</v>
      </c>
      <c r="D1201" s="53">
        <v>52480</v>
      </c>
    </row>
    <row r="1202" spans="1:4" x14ac:dyDescent="0.2">
      <c r="A1202" s="51" t="s">
        <v>982</v>
      </c>
      <c r="B1202" s="51" t="s">
        <v>431</v>
      </c>
      <c r="C1202" s="52" t="s">
        <v>5094</v>
      </c>
      <c r="D1202" s="53">
        <v>-52044</v>
      </c>
    </row>
    <row r="1203" spans="1:4" x14ac:dyDescent="0.2">
      <c r="A1203" s="51" t="s">
        <v>982</v>
      </c>
      <c r="B1203" s="51" t="s">
        <v>432</v>
      </c>
      <c r="C1203" s="52" t="s">
        <v>5087</v>
      </c>
      <c r="D1203" s="53">
        <v>302850</v>
      </c>
    </row>
    <row r="1204" spans="1:4" x14ac:dyDescent="0.2">
      <c r="A1204" s="51" t="s">
        <v>982</v>
      </c>
      <c r="B1204" s="51" t="s">
        <v>432</v>
      </c>
      <c r="C1204" s="52" t="s">
        <v>5090</v>
      </c>
      <c r="D1204" s="53">
        <v>6310</v>
      </c>
    </row>
    <row r="1205" spans="1:4" x14ac:dyDescent="0.2">
      <c r="A1205" s="51" t="s">
        <v>982</v>
      </c>
      <c r="B1205" s="51" t="s">
        <v>432</v>
      </c>
      <c r="C1205" s="52" t="s">
        <v>935</v>
      </c>
      <c r="D1205" s="53">
        <v>7000</v>
      </c>
    </row>
    <row r="1206" spans="1:4" x14ac:dyDescent="0.2">
      <c r="A1206" s="51" t="s">
        <v>982</v>
      </c>
      <c r="B1206" s="51" t="s">
        <v>432</v>
      </c>
      <c r="C1206" s="52" t="s">
        <v>5094</v>
      </c>
      <c r="D1206" s="53">
        <v>-268278</v>
      </c>
    </row>
    <row r="1207" spans="1:4" x14ac:dyDescent="0.2">
      <c r="A1207" s="51" t="s">
        <v>982</v>
      </c>
      <c r="B1207" s="51" t="s">
        <v>433</v>
      </c>
      <c r="C1207" s="52" t="s">
        <v>935</v>
      </c>
      <c r="D1207" s="53">
        <v>10000</v>
      </c>
    </row>
    <row r="1208" spans="1:4" x14ac:dyDescent="0.2">
      <c r="A1208" s="51" t="s">
        <v>982</v>
      </c>
      <c r="B1208" s="51" t="s">
        <v>434</v>
      </c>
      <c r="C1208" s="52" t="s">
        <v>5091</v>
      </c>
      <c r="D1208" s="53">
        <v>1375000</v>
      </c>
    </row>
    <row r="1209" spans="1:4" x14ac:dyDescent="0.2">
      <c r="A1209" s="51" t="s">
        <v>982</v>
      </c>
      <c r="B1209" s="51" t="s">
        <v>434</v>
      </c>
      <c r="C1209" s="52" t="s">
        <v>5094</v>
      </c>
      <c r="D1209" s="53">
        <v>-800000</v>
      </c>
    </row>
    <row r="1210" spans="1:4" x14ac:dyDescent="0.2">
      <c r="A1210" s="51" t="s">
        <v>982</v>
      </c>
      <c r="B1210" s="51" t="s">
        <v>435</v>
      </c>
      <c r="C1210" s="52" t="s">
        <v>5087</v>
      </c>
      <c r="D1210" s="53">
        <v>294260</v>
      </c>
    </row>
    <row r="1211" spans="1:4" x14ac:dyDescent="0.2">
      <c r="A1211" s="51" t="s">
        <v>982</v>
      </c>
      <c r="B1211" s="51" t="s">
        <v>435</v>
      </c>
      <c r="C1211" s="52" t="s">
        <v>5088</v>
      </c>
      <c r="D1211" s="53">
        <v>1940</v>
      </c>
    </row>
    <row r="1212" spans="1:4" x14ac:dyDescent="0.2">
      <c r="A1212" s="51" t="s">
        <v>982</v>
      </c>
      <c r="B1212" s="51" t="s">
        <v>435</v>
      </c>
      <c r="C1212" s="52" t="s">
        <v>5089</v>
      </c>
      <c r="D1212" s="53">
        <v>1766</v>
      </c>
    </row>
    <row r="1213" spans="1:4" x14ac:dyDescent="0.2">
      <c r="A1213" s="51" t="s">
        <v>982</v>
      </c>
      <c r="B1213" s="51" t="s">
        <v>435</v>
      </c>
      <c r="C1213" s="52" t="s">
        <v>5090</v>
      </c>
      <c r="D1213" s="53">
        <v>14210</v>
      </c>
    </row>
    <row r="1214" spans="1:4" x14ac:dyDescent="0.2">
      <c r="A1214" s="51" t="s">
        <v>982</v>
      </c>
      <c r="B1214" s="51" t="s">
        <v>435</v>
      </c>
      <c r="C1214" s="52" t="s">
        <v>935</v>
      </c>
      <c r="D1214" s="53">
        <v>114550</v>
      </c>
    </row>
    <row r="1215" spans="1:4" x14ac:dyDescent="0.2">
      <c r="A1215" s="51" t="s">
        <v>982</v>
      </c>
      <c r="B1215" s="51" t="s">
        <v>435</v>
      </c>
      <c r="C1215" s="52" t="s">
        <v>5094</v>
      </c>
      <c r="D1215" s="53">
        <v>-407901</v>
      </c>
    </row>
    <row r="1216" spans="1:4" x14ac:dyDescent="0.2">
      <c r="A1216" s="51" t="s">
        <v>982</v>
      </c>
      <c r="B1216" s="51" t="s">
        <v>436</v>
      </c>
      <c r="C1216" s="52" t="s">
        <v>935</v>
      </c>
      <c r="D1216" s="53">
        <v>70000</v>
      </c>
    </row>
    <row r="1217" spans="1:4" x14ac:dyDescent="0.2">
      <c r="A1217" s="51" t="s">
        <v>982</v>
      </c>
      <c r="B1217" s="51" t="s">
        <v>436</v>
      </c>
      <c r="C1217" s="52" t="s">
        <v>5094</v>
      </c>
      <c r="D1217" s="53">
        <v>-70000</v>
      </c>
    </row>
    <row r="1218" spans="1:4" x14ac:dyDescent="0.2">
      <c r="A1218" s="51" t="s">
        <v>982</v>
      </c>
      <c r="B1218" s="51" t="s">
        <v>437</v>
      </c>
      <c r="C1218" s="52" t="s">
        <v>5087</v>
      </c>
      <c r="D1218" s="53">
        <v>70643</v>
      </c>
    </row>
    <row r="1219" spans="1:4" x14ac:dyDescent="0.2">
      <c r="A1219" s="51" t="s">
        <v>982</v>
      </c>
      <c r="B1219" s="51" t="s">
        <v>437</v>
      </c>
      <c r="C1219" s="52" t="s">
        <v>5090</v>
      </c>
      <c r="D1219" s="53">
        <v>1000</v>
      </c>
    </row>
    <row r="1220" spans="1:4" x14ac:dyDescent="0.2">
      <c r="A1220" s="51" t="s">
        <v>982</v>
      </c>
      <c r="B1220" s="51" t="s">
        <v>437</v>
      </c>
      <c r="C1220" s="52" t="s">
        <v>5094</v>
      </c>
      <c r="D1220" s="53">
        <v>-71163</v>
      </c>
    </row>
    <row r="1221" spans="1:4" x14ac:dyDescent="0.2">
      <c r="A1221" s="51" t="s">
        <v>982</v>
      </c>
      <c r="B1221" s="51" t="s">
        <v>438</v>
      </c>
      <c r="C1221" s="52" t="s">
        <v>5094</v>
      </c>
      <c r="D1221" s="53">
        <v>-2959382</v>
      </c>
    </row>
    <row r="1222" spans="1:4" x14ac:dyDescent="0.2">
      <c r="A1222" s="51" t="s">
        <v>982</v>
      </c>
      <c r="B1222" s="51" t="s">
        <v>439</v>
      </c>
      <c r="C1222" s="52" t="s">
        <v>5087</v>
      </c>
      <c r="D1222" s="53">
        <v>118400</v>
      </c>
    </row>
    <row r="1223" spans="1:4" x14ac:dyDescent="0.2">
      <c r="A1223" s="51" t="s">
        <v>982</v>
      </c>
      <c r="B1223" s="51" t="s">
        <v>439</v>
      </c>
      <c r="C1223" s="52" t="s">
        <v>5088</v>
      </c>
      <c r="D1223" s="53">
        <v>1000</v>
      </c>
    </row>
    <row r="1224" spans="1:4" x14ac:dyDescent="0.2">
      <c r="A1224" s="51" t="s">
        <v>982</v>
      </c>
      <c r="B1224" s="51" t="s">
        <v>439</v>
      </c>
      <c r="C1224" s="52" t="s">
        <v>5089</v>
      </c>
      <c r="D1224" s="53">
        <v>1000</v>
      </c>
    </row>
    <row r="1225" spans="1:4" x14ac:dyDescent="0.2">
      <c r="A1225" s="51" t="s">
        <v>982</v>
      </c>
      <c r="B1225" s="51" t="s">
        <v>439</v>
      </c>
      <c r="C1225" s="52" t="s">
        <v>5090</v>
      </c>
      <c r="D1225" s="53">
        <v>5600</v>
      </c>
    </row>
    <row r="1226" spans="1:4" x14ac:dyDescent="0.2">
      <c r="A1226" s="51" t="s">
        <v>982</v>
      </c>
      <c r="B1226" s="51" t="s">
        <v>439</v>
      </c>
      <c r="C1226" s="52" t="s">
        <v>935</v>
      </c>
      <c r="D1226" s="53">
        <v>18850</v>
      </c>
    </row>
    <row r="1227" spans="1:4" x14ac:dyDescent="0.2">
      <c r="A1227" s="51" t="s">
        <v>982</v>
      </c>
      <c r="B1227" s="51" t="s">
        <v>439</v>
      </c>
      <c r="C1227" s="52" t="s">
        <v>5094</v>
      </c>
      <c r="D1227" s="53">
        <v>-55000</v>
      </c>
    </row>
    <row r="1228" spans="1:4" x14ac:dyDescent="0.2">
      <c r="A1228" s="51" t="s">
        <v>982</v>
      </c>
      <c r="B1228" s="51" t="s">
        <v>440</v>
      </c>
      <c r="C1228" s="52" t="s">
        <v>5094</v>
      </c>
      <c r="D1228" s="53">
        <v>-7624</v>
      </c>
    </row>
    <row r="1229" spans="1:4" x14ac:dyDescent="0.2">
      <c r="A1229" s="51" t="s">
        <v>982</v>
      </c>
      <c r="B1229" s="51" t="s">
        <v>441</v>
      </c>
      <c r="C1229" s="52" t="s">
        <v>5087</v>
      </c>
      <c r="D1229" s="53">
        <v>800</v>
      </c>
    </row>
    <row r="1230" spans="1:4" x14ac:dyDescent="0.2">
      <c r="A1230" s="51" t="s">
        <v>982</v>
      </c>
      <c r="B1230" s="51" t="s">
        <v>441</v>
      </c>
      <c r="C1230" s="52" t="s">
        <v>5089</v>
      </c>
      <c r="D1230" s="53">
        <v>86630</v>
      </c>
    </row>
    <row r="1231" spans="1:4" x14ac:dyDescent="0.2">
      <c r="A1231" s="51" t="s">
        <v>982</v>
      </c>
      <c r="B1231" s="51" t="s">
        <v>441</v>
      </c>
      <c r="C1231" s="52" t="s">
        <v>5094</v>
      </c>
      <c r="D1231" s="53">
        <v>-191651</v>
      </c>
    </row>
    <row r="1232" spans="1:4" x14ac:dyDescent="0.2">
      <c r="A1232" s="51" t="s">
        <v>982</v>
      </c>
      <c r="B1232" s="51" t="s">
        <v>442</v>
      </c>
      <c r="C1232" s="52" t="s">
        <v>5087</v>
      </c>
      <c r="D1232" s="53">
        <v>268380</v>
      </c>
    </row>
    <row r="1233" spans="1:4" x14ac:dyDescent="0.2">
      <c r="A1233" s="51" t="s">
        <v>982</v>
      </c>
      <c r="B1233" s="51" t="s">
        <v>442</v>
      </c>
      <c r="C1233" s="52" t="s">
        <v>5090</v>
      </c>
      <c r="D1233" s="53">
        <v>3110</v>
      </c>
    </row>
    <row r="1234" spans="1:4" x14ac:dyDescent="0.2">
      <c r="A1234" s="51" t="s">
        <v>982</v>
      </c>
      <c r="B1234" s="51" t="s">
        <v>442</v>
      </c>
      <c r="C1234" s="52" t="s">
        <v>935</v>
      </c>
      <c r="D1234" s="53">
        <v>91620</v>
      </c>
    </row>
    <row r="1235" spans="1:4" x14ac:dyDescent="0.2">
      <c r="A1235" s="51" t="s">
        <v>982</v>
      </c>
      <c r="B1235" s="51" t="s">
        <v>442</v>
      </c>
      <c r="C1235" s="52" t="s">
        <v>5094</v>
      </c>
      <c r="D1235" s="53">
        <v>-364437</v>
      </c>
    </row>
    <row r="1236" spans="1:4" x14ac:dyDescent="0.2">
      <c r="A1236" s="51" t="s">
        <v>982</v>
      </c>
      <c r="B1236" s="51" t="s">
        <v>443</v>
      </c>
      <c r="C1236" s="52" t="s">
        <v>5087</v>
      </c>
      <c r="D1236" s="53">
        <v>732380</v>
      </c>
    </row>
    <row r="1237" spans="1:4" x14ac:dyDescent="0.2">
      <c r="A1237" s="51" t="s">
        <v>982</v>
      </c>
      <c r="B1237" s="51" t="s">
        <v>443</v>
      </c>
      <c r="C1237" s="52" t="s">
        <v>5088</v>
      </c>
      <c r="D1237" s="53">
        <v>4830</v>
      </c>
    </row>
    <row r="1238" spans="1:4" x14ac:dyDescent="0.2">
      <c r="A1238" s="51" t="s">
        <v>982</v>
      </c>
      <c r="B1238" s="51" t="s">
        <v>443</v>
      </c>
      <c r="C1238" s="52" t="s">
        <v>5089</v>
      </c>
      <c r="D1238" s="53">
        <v>19795</v>
      </c>
    </row>
    <row r="1239" spans="1:4" x14ac:dyDescent="0.2">
      <c r="A1239" s="51" t="s">
        <v>982</v>
      </c>
      <c r="B1239" s="51" t="s">
        <v>443</v>
      </c>
      <c r="C1239" s="52" t="s">
        <v>5090</v>
      </c>
      <c r="D1239" s="53">
        <v>17560</v>
      </c>
    </row>
    <row r="1240" spans="1:4" x14ac:dyDescent="0.2">
      <c r="A1240" s="51" t="s">
        <v>982</v>
      </c>
      <c r="B1240" s="51" t="s">
        <v>443</v>
      </c>
      <c r="C1240" s="52" t="s">
        <v>935</v>
      </c>
      <c r="D1240" s="53">
        <v>33544</v>
      </c>
    </row>
    <row r="1241" spans="1:4" x14ac:dyDescent="0.2">
      <c r="A1241" s="51" t="s">
        <v>982</v>
      </c>
      <c r="B1241" s="51" t="s">
        <v>443</v>
      </c>
      <c r="C1241" s="52" t="s">
        <v>5094</v>
      </c>
      <c r="D1241" s="53">
        <v>-808010</v>
      </c>
    </row>
    <row r="1242" spans="1:4" x14ac:dyDescent="0.2">
      <c r="A1242" s="51" t="s">
        <v>982</v>
      </c>
      <c r="B1242" s="51" t="s">
        <v>444</v>
      </c>
      <c r="C1242" s="52" t="s">
        <v>935</v>
      </c>
      <c r="D1242" s="53">
        <v>364000</v>
      </c>
    </row>
    <row r="1243" spans="1:4" x14ac:dyDescent="0.2">
      <c r="A1243" s="51" t="s">
        <v>982</v>
      </c>
      <c r="B1243" s="51" t="s">
        <v>444</v>
      </c>
      <c r="C1243" s="52" t="s">
        <v>5094</v>
      </c>
      <c r="D1243" s="53">
        <v>-364000</v>
      </c>
    </row>
    <row r="1244" spans="1:4" x14ac:dyDescent="0.2">
      <c r="A1244" s="51" t="s">
        <v>982</v>
      </c>
      <c r="B1244" s="51" t="s">
        <v>446</v>
      </c>
      <c r="C1244" s="52" t="s">
        <v>5089</v>
      </c>
      <c r="D1244" s="53">
        <v>219840</v>
      </c>
    </row>
    <row r="1245" spans="1:4" x14ac:dyDescent="0.2">
      <c r="A1245" s="51" t="s">
        <v>982</v>
      </c>
      <c r="B1245" s="51" t="s">
        <v>446</v>
      </c>
      <c r="C1245" s="52" t="s">
        <v>935</v>
      </c>
      <c r="D1245" s="53">
        <v>218000</v>
      </c>
    </row>
    <row r="1246" spans="1:4" x14ac:dyDescent="0.2">
      <c r="A1246" s="51" t="s">
        <v>982</v>
      </c>
      <c r="B1246" s="51" t="s">
        <v>448</v>
      </c>
      <c r="C1246" s="52" t="s">
        <v>935</v>
      </c>
      <c r="D1246" s="53">
        <v>69851888</v>
      </c>
    </row>
    <row r="1247" spans="1:4" x14ac:dyDescent="0.2">
      <c r="A1247" s="51" t="s">
        <v>982</v>
      </c>
      <c r="B1247" s="51" t="s">
        <v>449</v>
      </c>
      <c r="C1247" s="52" t="s">
        <v>5087</v>
      </c>
      <c r="D1247" s="53">
        <v>397400</v>
      </c>
    </row>
    <row r="1248" spans="1:4" x14ac:dyDescent="0.2">
      <c r="A1248" s="51" t="s">
        <v>982</v>
      </c>
      <c r="B1248" s="51" t="s">
        <v>449</v>
      </c>
      <c r="C1248" s="52" t="s">
        <v>5088</v>
      </c>
      <c r="D1248" s="53">
        <v>360</v>
      </c>
    </row>
    <row r="1249" spans="1:4" x14ac:dyDescent="0.2">
      <c r="A1249" s="51" t="s">
        <v>982</v>
      </c>
      <c r="B1249" s="51" t="s">
        <v>449</v>
      </c>
      <c r="C1249" s="52" t="s">
        <v>5090</v>
      </c>
      <c r="D1249" s="53">
        <v>5500</v>
      </c>
    </row>
    <row r="1250" spans="1:4" x14ac:dyDescent="0.2">
      <c r="A1250" s="51" t="s">
        <v>982</v>
      </c>
      <c r="B1250" s="51" t="s">
        <v>449</v>
      </c>
      <c r="C1250" s="52" t="s">
        <v>935</v>
      </c>
      <c r="D1250" s="53">
        <v>6792</v>
      </c>
    </row>
    <row r="1251" spans="1:4" x14ac:dyDescent="0.2">
      <c r="A1251" s="51" t="s">
        <v>982</v>
      </c>
      <c r="B1251" s="51" t="s">
        <v>449</v>
      </c>
      <c r="C1251" s="52" t="s">
        <v>5094</v>
      </c>
      <c r="D1251" s="53">
        <v>-34000</v>
      </c>
    </row>
    <row r="1252" spans="1:4" x14ac:dyDescent="0.2">
      <c r="A1252" s="51" t="s">
        <v>982</v>
      </c>
      <c r="B1252" s="51" t="s">
        <v>450</v>
      </c>
      <c r="C1252" s="52" t="s">
        <v>5087</v>
      </c>
      <c r="D1252" s="53">
        <v>1644555</v>
      </c>
    </row>
    <row r="1253" spans="1:4" x14ac:dyDescent="0.2">
      <c r="A1253" s="51" t="s">
        <v>982</v>
      </c>
      <c r="B1253" s="51" t="s">
        <v>450</v>
      </c>
      <c r="C1253" s="52" t="s">
        <v>5088</v>
      </c>
      <c r="D1253" s="53">
        <v>1930</v>
      </c>
    </row>
    <row r="1254" spans="1:4" x14ac:dyDescent="0.2">
      <c r="A1254" s="51" t="s">
        <v>982</v>
      </c>
      <c r="B1254" s="51" t="s">
        <v>450</v>
      </c>
      <c r="C1254" s="52" t="s">
        <v>5090</v>
      </c>
      <c r="D1254" s="53">
        <v>22961</v>
      </c>
    </row>
    <row r="1255" spans="1:4" x14ac:dyDescent="0.2">
      <c r="A1255" s="51" t="s">
        <v>982</v>
      </c>
      <c r="B1255" s="51" t="s">
        <v>450</v>
      </c>
      <c r="C1255" s="52" t="s">
        <v>935</v>
      </c>
      <c r="D1255" s="53">
        <v>23739</v>
      </c>
    </row>
    <row r="1256" spans="1:4" x14ac:dyDescent="0.2">
      <c r="A1256" s="51" t="s">
        <v>982</v>
      </c>
      <c r="B1256" s="51" t="s">
        <v>450</v>
      </c>
      <c r="C1256" s="52" t="s">
        <v>5091</v>
      </c>
      <c r="D1256" s="53">
        <v>71440</v>
      </c>
    </row>
    <row r="1257" spans="1:4" x14ac:dyDescent="0.2">
      <c r="A1257" s="51" t="s">
        <v>982</v>
      </c>
      <c r="B1257" s="51" t="s">
        <v>450</v>
      </c>
      <c r="C1257" s="52" t="s">
        <v>5094</v>
      </c>
      <c r="D1257" s="53">
        <v>-1783805</v>
      </c>
    </row>
    <row r="1258" spans="1:4" x14ac:dyDescent="0.2">
      <c r="A1258" s="51" t="s">
        <v>982</v>
      </c>
      <c r="B1258" s="51" t="s">
        <v>451</v>
      </c>
      <c r="C1258" s="52" t="s">
        <v>935</v>
      </c>
      <c r="D1258" s="53">
        <v>2312671</v>
      </c>
    </row>
    <row r="1259" spans="1:4" x14ac:dyDescent="0.2">
      <c r="A1259" s="51" t="s">
        <v>982</v>
      </c>
      <c r="B1259" s="51" t="s">
        <v>451</v>
      </c>
      <c r="C1259" s="52" t="s">
        <v>5091</v>
      </c>
      <c r="D1259" s="53">
        <v>625740</v>
      </c>
    </row>
    <row r="1260" spans="1:4" x14ac:dyDescent="0.2">
      <c r="A1260" s="51" t="s">
        <v>982</v>
      </c>
      <c r="B1260" s="51" t="s">
        <v>451</v>
      </c>
      <c r="C1260" s="52" t="s">
        <v>5094</v>
      </c>
      <c r="D1260" s="53">
        <v>-2649317</v>
      </c>
    </row>
    <row r="1261" spans="1:4" x14ac:dyDescent="0.2">
      <c r="A1261" s="51" t="s">
        <v>982</v>
      </c>
      <c r="B1261" s="51" t="s">
        <v>452</v>
      </c>
      <c r="C1261" s="52" t="s">
        <v>5087</v>
      </c>
      <c r="D1261" s="53">
        <v>446690</v>
      </c>
    </row>
    <row r="1262" spans="1:4" x14ac:dyDescent="0.2">
      <c r="A1262" s="51" t="s">
        <v>982</v>
      </c>
      <c r="B1262" s="51" t="s">
        <v>452</v>
      </c>
      <c r="C1262" s="52" t="s">
        <v>5088</v>
      </c>
      <c r="D1262" s="53">
        <v>10</v>
      </c>
    </row>
    <row r="1263" spans="1:4" x14ac:dyDescent="0.2">
      <c r="A1263" s="51" t="s">
        <v>982</v>
      </c>
      <c r="B1263" s="51" t="s">
        <v>452</v>
      </c>
      <c r="C1263" s="52" t="s">
        <v>5090</v>
      </c>
      <c r="D1263" s="53">
        <v>15652</v>
      </c>
    </row>
    <row r="1264" spans="1:4" x14ac:dyDescent="0.2">
      <c r="A1264" s="51" t="s">
        <v>982</v>
      </c>
      <c r="B1264" s="51" t="s">
        <v>452</v>
      </c>
      <c r="C1264" s="52" t="s">
        <v>935</v>
      </c>
      <c r="D1264" s="53">
        <v>1490</v>
      </c>
    </row>
    <row r="1265" spans="1:4" x14ac:dyDescent="0.2">
      <c r="A1265" s="51" t="s">
        <v>982</v>
      </c>
      <c r="B1265" s="51" t="s">
        <v>452</v>
      </c>
      <c r="C1265" s="52" t="s">
        <v>5094</v>
      </c>
      <c r="D1265" s="53">
        <v>-35920</v>
      </c>
    </row>
    <row r="1266" spans="1:4" x14ac:dyDescent="0.2">
      <c r="A1266" s="51" t="s">
        <v>982</v>
      </c>
      <c r="B1266" s="51" t="s">
        <v>454</v>
      </c>
      <c r="C1266" s="52" t="s">
        <v>5087</v>
      </c>
      <c r="D1266" s="53">
        <v>229190</v>
      </c>
    </row>
    <row r="1267" spans="1:4" x14ac:dyDescent="0.2">
      <c r="A1267" s="51" t="s">
        <v>982</v>
      </c>
      <c r="B1267" s="51" t="s">
        <v>454</v>
      </c>
      <c r="C1267" s="52" t="s">
        <v>935</v>
      </c>
      <c r="D1267" s="53">
        <v>11103</v>
      </c>
    </row>
    <row r="1268" spans="1:4" x14ac:dyDescent="0.2">
      <c r="A1268" s="51" t="s">
        <v>982</v>
      </c>
      <c r="B1268" s="51" t="s">
        <v>454</v>
      </c>
      <c r="C1268" s="52" t="s">
        <v>5094</v>
      </c>
      <c r="D1268" s="53">
        <v>-157907</v>
      </c>
    </row>
    <row r="1269" spans="1:4" x14ac:dyDescent="0.2">
      <c r="A1269" s="51" t="s">
        <v>982</v>
      </c>
      <c r="B1269" s="51" t="s">
        <v>456</v>
      </c>
      <c r="C1269" s="52" t="s">
        <v>5088</v>
      </c>
      <c r="D1269" s="53">
        <v>-17583</v>
      </c>
    </row>
    <row r="1270" spans="1:4" x14ac:dyDescent="0.2">
      <c r="A1270" s="51" t="s">
        <v>982</v>
      </c>
      <c r="B1270" s="51" t="s">
        <v>457</v>
      </c>
      <c r="C1270" s="52" t="s">
        <v>5087</v>
      </c>
      <c r="D1270" s="53">
        <v>188870</v>
      </c>
    </row>
    <row r="1271" spans="1:4" x14ac:dyDescent="0.2">
      <c r="A1271" s="51" t="s">
        <v>982</v>
      </c>
      <c r="B1271" s="51" t="s">
        <v>457</v>
      </c>
      <c r="C1271" s="52" t="s">
        <v>5090</v>
      </c>
      <c r="D1271" s="53">
        <v>2629099</v>
      </c>
    </row>
    <row r="1272" spans="1:4" x14ac:dyDescent="0.2">
      <c r="A1272" s="51" t="s">
        <v>982</v>
      </c>
      <c r="B1272" s="51" t="s">
        <v>457</v>
      </c>
      <c r="C1272" s="52" t="s">
        <v>935</v>
      </c>
      <c r="D1272" s="53">
        <v>11729</v>
      </c>
    </row>
    <row r="1273" spans="1:4" x14ac:dyDescent="0.2">
      <c r="A1273" s="51" t="s">
        <v>982</v>
      </c>
      <c r="B1273" s="51" t="s">
        <v>457</v>
      </c>
      <c r="C1273" s="52" t="s">
        <v>5094</v>
      </c>
      <c r="D1273" s="53">
        <v>-127640</v>
      </c>
    </row>
    <row r="1274" spans="1:4" x14ac:dyDescent="0.2">
      <c r="A1274" s="51" t="s">
        <v>982</v>
      </c>
      <c r="B1274" s="51" t="s">
        <v>458</v>
      </c>
      <c r="C1274" s="52" t="s">
        <v>5087</v>
      </c>
      <c r="D1274" s="53">
        <v>550080</v>
      </c>
    </row>
    <row r="1275" spans="1:4" x14ac:dyDescent="0.2">
      <c r="A1275" s="51" t="s">
        <v>982</v>
      </c>
      <c r="B1275" s="51" t="s">
        <v>458</v>
      </c>
      <c r="C1275" s="52" t="s">
        <v>5093</v>
      </c>
      <c r="D1275" s="53">
        <v>6013370</v>
      </c>
    </row>
    <row r="1276" spans="1:4" x14ac:dyDescent="0.2">
      <c r="A1276" s="51" t="s">
        <v>982</v>
      </c>
      <c r="B1276" s="51" t="s">
        <v>461</v>
      </c>
      <c r="C1276" s="52" t="s">
        <v>5089</v>
      </c>
      <c r="D1276" s="53">
        <v>13830</v>
      </c>
    </row>
    <row r="1277" spans="1:4" x14ac:dyDescent="0.2">
      <c r="A1277" s="51" t="s">
        <v>982</v>
      </c>
      <c r="B1277" s="51" t="s">
        <v>461</v>
      </c>
      <c r="C1277" s="52" t="s">
        <v>5093</v>
      </c>
      <c r="D1277" s="53">
        <v>26000</v>
      </c>
    </row>
    <row r="1278" spans="1:4" x14ac:dyDescent="0.2">
      <c r="A1278" s="51" t="s">
        <v>982</v>
      </c>
      <c r="B1278" s="51" t="s">
        <v>463</v>
      </c>
      <c r="C1278" s="52" t="s">
        <v>5087</v>
      </c>
      <c r="D1278" s="53">
        <v>117980</v>
      </c>
    </row>
    <row r="1279" spans="1:4" x14ac:dyDescent="0.2">
      <c r="A1279" s="51" t="s">
        <v>982</v>
      </c>
      <c r="B1279" s="51" t="s">
        <v>463</v>
      </c>
      <c r="C1279" s="52" t="s">
        <v>5089</v>
      </c>
      <c r="D1279" s="53">
        <v>5300</v>
      </c>
    </row>
    <row r="1280" spans="1:4" x14ac:dyDescent="0.2">
      <c r="A1280" s="51" t="s">
        <v>982</v>
      </c>
      <c r="B1280" s="51" t="s">
        <v>463</v>
      </c>
      <c r="C1280" s="52" t="s">
        <v>5090</v>
      </c>
      <c r="D1280" s="53">
        <v>14370</v>
      </c>
    </row>
    <row r="1281" spans="1:4" x14ac:dyDescent="0.2">
      <c r="A1281" s="51" t="s">
        <v>982</v>
      </c>
      <c r="B1281" s="51" t="s">
        <v>463</v>
      </c>
      <c r="C1281" s="52" t="s">
        <v>935</v>
      </c>
      <c r="D1281" s="53">
        <v>26860</v>
      </c>
    </row>
    <row r="1282" spans="1:4" x14ac:dyDescent="0.2">
      <c r="A1282" s="51" t="s">
        <v>982</v>
      </c>
      <c r="B1282" s="51" t="s">
        <v>463</v>
      </c>
      <c r="C1282" s="52" t="s">
        <v>5092</v>
      </c>
      <c r="D1282" s="53">
        <v>3710</v>
      </c>
    </row>
    <row r="1283" spans="1:4" x14ac:dyDescent="0.2">
      <c r="A1283" s="51" t="s">
        <v>982</v>
      </c>
      <c r="B1283" s="51" t="s">
        <v>463</v>
      </c>
      <c r="C1283" s="52" t="s">
        <v>5094</v>
      </c>
      <c r="D1283" s="53">
        <v>-45500</v>
      </c>
    </row>
    <row r="1284" spans="1:4" x14ac:dyDescent="0.2">
      <c r="A1284" s="51" t="s">
        <v>982</v>
      </c>
      <c r="B1284" s="51" t="s">
        <v>464</v>
      </c>
      <c r="C1284" s="52" t="s">
        <v>5087</v>
      </c>
      <c r="D1284" s="53">
        <v>449043</v>
      </c>
    </row>
    <row r="1285" spans="1:4" x14ac:dyDescent="0.2">
      <c r="A1285" s="51" t="s">
        <v>982</v>
      </c>
      <c r="B1285" s="51" t="s">
        <v>464</v>
      </c>
      <c r="C1285" s="52" t="s">
        <v>5088</v>
      </c>
      <c r="D1285" s="53">
        <v>1500</v>
      </c>
    </row>
    <row r="1286" spans="1:4" x14ac:dyDescent="0.2">
      <c r="A1286" s="51" t="s">
        <v>982</v>
      </c>
      <c r="B1286" s="51" t="s">
        <v>464</v>
      </c>
      <c r="C1286" s="52" t="s">
        <v>5090</v>
      </c>
      <c r="D1286" s="53">
        <v>3916</v>
      </c>
    </row>
    <row r="1287" spans="1:4" x14ac:dyDescent="0.2">
      <c r="A1287" s="51" t="s">
        <v>982</v>
      </c>
      <c r="B1287" s="51" t="s">
        <v>464</v>
      </c>
      <c r="C1287" s="52" t="s">
        <v>935</v>
      </c>
      <c r="D1287" s="53">
        <v>1500</v>
      </c>
    </row>
    <row r="1288" spans="1:4" x14ac:dyDescent="0.2">
      <c r="A1288" s="51" t="s">
        <v>982</v>
      </c>
      <c r="B1288" s="51" t="s">
        <v>465</v>
      </c>
      <c r="C1288" s="52" t="s">
        <v>935</v>
      </c>
      <c r="D1288" s="53">
        <v>101500</v>
      </c>
    </row>
    <row r="1289" spans="1:4" x14ac:dyDescent="0.2">
      <c r="A1289" s="51" t="s">
        <v>982</v>
      </c>
      <c r="B1289" s="51" t="s">
        <v>465</v>
      </c>
      <c r="C1289" s="52" t="s">
        <v>5091</v>
      </c>
      <c r="D1289" s="53">
        <v>989300</v>
      </c>
    </row>
    <row r="1290" spans="1:4" x14ac:dyDescent="0.2">
      <c r="A1290" s="51" t="s">
        <v>982</v>
      </c>
      <c r="B1290" s="51" t="s">
        <v>465</v>
      </c>
      <c r="C1290" s="52" t="s">
        <v>5094</v>
      </c>
      <c r="D1290" s="53">
        <v>-220000</v>
      </c>
    </row>
    <row r="1291" spans="1:4" x14ac:dyDescent="0.2">
      <c r="A1291" s="51" t="s">
        <v>982</v>
      </c>
      <c r="B1291" s="51" t="s">
        <v>466</v>
      </c>
      <c r="C1291" s="52" t="s">
        <v>5091</v>
      </c>
      <c r="D1291" s="53">
        <v>23750</v>
      </c>
    </row>
    <row r="1292" spans="1:4" x14ac:dyDescent="0.2">
      <c r="A1292" s="51" t="s">
        <v>982</v>
      </c>
      <c r="B1292" s="51" t="s">
        <v>943</v>
      </c>
      <c r="C1292" s="52" t="s">
        <v>935</v>
      </c>
      <c r="D1292" s="53">
        <v>5094880</v>
      </c>
    </row>
    <row r="1293" spans="1:4" x14ac:dyDescent="0.2">
      <c r="A1293" s="51" t="s">
        <v>982</v>
      </c>
      <c r="B1293" s="51" t="s">
        <v>467</v>
      </c>
      <c r="C1293" s="52" t="s">
        <v>5087</v>
      </c>
      <c r="D1293" s="53">
        <v>152150</v>
      </c>
    </row>
    <row r="1294" spans="1:4" x14ac:dyDescent="0.2">
      <c r="A1294" s="51" t="s">
        <v>982</v>
      </c>
      <c r="B1294" s="51" t="s">
        <v>467</v>
      </c>
      <c r="C1294" s="52" t="s">
        <v>5088</v>
      </c>
      <c r="D1294" s="53">
        <v>1500</v>
      </c>
    </row>
    <row r="1295" spans="1:4" x14ac:dyDescent="0.2">
      <c r="A1295" s="51" t="s">
        <v>982</v>
      </c>
      <c r="B1295" s="51" t="s">
        <v>467</v>
      </c>
      <c r="C1295" s="52" t="s">
        <v>5090</v>
      </c>
      <c r="D1295" s="53">
        <v>3360</v>
      </c>
    </row>
    <row r="1296" spans="1:4" x14ac:dyDescent="0.2">
      <c r="A1296" s="51" t="s">
        <v>982</v>
      </c>
      <c r="B1296" s="51" t="s">
        <v>467</v>
      </c>
      <c r="C1296" s="52" t="s">
        <v>935</v>
      </c>
      <c r="D1296" s="53">
        <v>63500</v>
      </c>
    </row>
    <row r="1297" spans="1:4" x14ac:dyDescent="0.2">
      <c r="A1297" s="51" t="s">
        <v>982</v>
      </c>
      <c r="B1297" s="51" t="s">
        <v>467</v>
      </c>
      <c r="C1297" s="52" t="s">
        <v>5094</v>
      </c>
      <c r="D1297" s="53">
        <v>-21000</v>
      </c>
    </row>
    <row r="1298" spans="1:4" x14ac:dyDescent="0.2">
      <c r="A1298" s="51" t="s">
        <v>982</v>
      </c>
      <c r="B1298" s="51" t="s">
        <v>468</v>
      </c>
      <c r="C1298" s="52" t="s">
        <v>5087</v>
      </c>
      <c r="D1298" s="53">
        <v>6860</v>
      </c>
    </row>
    <row r="1299" spans="1:4" x14ac:dyDescent="0.2">
      <c r="A1299" s="51" t="s">
        <v>982</v>
      </c>
      <c r="B1299" s="51" t="s">
        <v>468</v>
      </c>
      <c r="C1299" s="52" t="s">
        <v>5090</v>
      </c>
      <c r="D1299" s="53">
        <v>960</v>
      </c>
    </row>
    <row r="1300" spans="1:4" x14ac:dyDescent="0.2">
      <c r="A1300" s="51" t="s">
        <v>982</v>
      </c>
      <c r="B1300" s="51" t="s">
        <v>468</v>
      </c>
      <c r="C1300" s="52" t="s">
        <v>935</v>
      </c>
      <c r="D1300" s="53">
        <v>-7740</v>
      </c>
    </row>
    <row r="1301" spans="1:4" x14ac:dyDescent="0.2">
      <c r="A1301" s="51" t="s">
        <v>1009</v>
      </c>
      <c r="B1301" s="51" t="s">
        <v>477</v>
      </c>
      <c r="C1301" s="52" t="s">
        <v>5091</v>
      </c>
      <c r="D1301" s="53">
        <v>1605000</v>
      </c>
    </row>
    <row r="1302" spans="1:4" x14ac:dyDescent="0.2">
      <c r="A1302" s="51" t="s">
        <v>1009</v>
      </c>
      <c r="B1302" s="51" t="s">
        <v>477</v>
      </c>
      <c r="C1302" s="52" t="s">
        <v>5094</v>
      </c>
      <c r="D1302" s="53">
        <v>-1640230</v>
      </c>
    </row>
    <row r="1303" spans="1:4" x14ac:dyDescent="0.2">
      <c r="A1303" s="51" t="s">
        <v>1009</v>
      </c>
      <c r="B1303" s="51" t="s">
        <v>479</v>
      </c>
      <c r="C1303" s="52" t="s">
        <v>5087</v>
      </c>
      <c r="D1303" s="53">
        <v>58410</v>
      </c>
    </row>
    <row r="1304" spans="1:4" x14ac:dyDescent="0.2">
      <c r="A1304" s="51" t="s">
        <v>1009</v>
      </c>
      <c r="B1304" s="51" t="s">
        <v>479</v>
      </c>
      <c r="C1304" s="52" t="s">
        <v>5090</v>
      </c>
      <c r="D1304" s="53">
        <v>30</v>
      </c>
    </row>
    <row r="1305" spans="1:4" x14ac:dyDescent="0.2">
      <c r="A1305" s="51" t="s">
        <v>1009</v>
      </c>
      <c r="B1305" s="51" t="s">
        <v>479</v>
      </c>
      <c r="C1305" s="52" t="s">
        <v>935</v>
      </c>
      <c r="D1305" s="53">
        <v>200</v>
      </c>
    </row>
    <row r="1306" spans="1:4" x14ac:dyDescent="0.2">
      <c r="A1306" s="51" t="s">
        <v>1009</v>
      </c>
      <c r="B1306" s="51" t="s">
        <v>479</v>
      </c>
      <c r="C1306" s="52" t="s">
        <v>5092</v>
      </c>
      <c r="D1306" s="53">
        <v>6560</v>
      </c>
    </row>
    <row r="1307" spans="1:4" x14ac:dyDescent="0.2">
      <c r="A1307" s="51" t="s">
        <v>1009</v>
      </c>
      <c r="B1307" s="51" t="s">
        <v>479</v>
      </c>
      <c r="C1307" s="52" t="s">
        <v>5094</v>
      </c>
      <c r="D1307" s="53">
        <v>-64400</v>
      </c>
    </row>
    <row r="1308" spans="1:4" x14ac:dyDescent="0.2">
      <c r="A1308" s="51" t="s">
        <v>1009</v>
      </c>
      <c r="B1308" s="51" t="s">
        <v>482</v>
      </c>
      <c r="C1308" s="52" t="s">
        <v>5088</v>
      </c>
      <c r="D1308" s="53">
        <v>-17080</v>
      </c>
    </row>
    <row r="1309" spans="1:4" x14ac:dyDescent="0.2">
      <c r="A1309" s="51" t="s">
        <v>1009</v>
      </c>
      <c r="B1309" s="51" t="s">
        <v>483</v>
      </c>
      <c r="C1309" s="52" t="s">
        <v>5089</v>
      </c>
      <c r="D1309" s="53">
        <v>284</v>
      </c>
    </row>
    <row r="1310" spans="1:4" x14ac:dyDescent="0.2">
      <c r="A1310" s="51" t="s">
        <v>1009</v>
      </c>
      <c r="B1310" s="51" t="s">
        <v>483</v>
      </c>
      <c r="C1310" s="52" t="s">
        <v>935</v>
      </c>
      <c r="D1310" s="53">
        <v>21130</v>
      </c>
    </row>
    <row r="1311" spans="1:4" x14ac:dyDescent="0.2">
      <c r="A1311" s="51" t="s">
        <v>1009</v>
      </c>
      <c r="B1311" s="51" t="s">
        <v>483</v>
      </c>
      <c r="C1311" s="52" t="s">
        <v>5094</v>
      </c>
      <c r="D1311" s="53">
        <v>-21130</v>
      </c>
    </row>
    <row r="1312" spans="1:4" x14ac:dyDescent="0.2">
      <c r="A1312" s="51" t="s">
        <v>1009</v>
      </c>
      <c r="B1312" s="51" t="s">
        <v>485</v>
      </c>
      <c r="C1312" s="52" t="s">
        <v>5087</v>
      </c>
      <c r="D1312" s="53">
        <v>75730</v>
      </c>
    </row>
    <row r="1313" spans="1:4" x14ac:dyDescent="0.2">
      <c r="A1313" s="51" t="s">
        <v>1009</v>
      </c>
      <c r="B1313" s="51" t="s">
        <v>485</v>
      </c>
      <c r="C1313" s="52" t="s">
        <v>5088</v>
      </c>
      <c r="D1313" s="53">
        <v>1600</v>
      </c>
    </row>
    <row r="1314" spans="1:4" x14ac:dyDescent="0.2">
      <c r="A1314" s="51" t="s">
        <v>1009</v>
      </c>
      <c r="B1314" s="51" t="s">
        <v>485</v>
      </c>
      <c r="C1314" s="52" t="s">
        <v>5090</v>
      </c>
      <c r="D1314" s="53">
        <v>10000</v>
      </c>
    </row>
    <row r="1315" spans="1:4" x14ac:dyDescent="0.2">
      <c r="A1315" s="51" t="s">
        <v>1009</v>
      </c>
      <c r="B1315" s="51" t="s">
        <v>485</v>
      </c>
      <c r="C1315" s="52" t="s">
        <v>935</v>
      </c>
      <c r="D1315" s="53">
        <v>15000</v>
      </c>
    </row>
    <row r="1316" spans="1:4" x14ac:dyDescent="0.2">
      <c r="A1316" s="51" t="s">
        <v>1009</v>
      </c>
      <c r="B1316" s="51" t="s">
        <v>485</v>
      </c>
      <c r="C1316" s="52" t="s">
        <v>5094</v>
      </c>
      <c r="D1316" s="53">
        <v>-101440</v>
      </c>
    </row>
    <row r="1317" spans="1:4" x14ac:dyDescent="0.2">
      <c r="A1317" s="51" t="s">
        <v>1009</v>
      </c>
      <c r="B1317" s="51" t="s">
        <v>486</v>
      </c>
      <c r="C1317" s="52" t="s">
        <v>5087</v>
      </c>
      <c r="D1317" s="53">
        <v>47970</v>
      </c>
    </row>
    <row r="1318" spans="1:4" x14ac:dyDescent="0.2">
      <c r="A1318" s="51" t="s">
        <v>1009</v>
      </c>
      <c r="B1318" s="51" t="s">
        <v>486</v>
      </c>
      <c r="C1318" s="52" t="s">
        <v>5090</v>
      </c>
      <c r="D1318" s="53">
        <v>4540</v>
      </c>
    </row>
    <row r="1319" spans="1:4" x14ac:dyDescent="0.2">
      <c r="A1319" s="51" t="s">
        <v>1009</v>
      </c>
      <c r="B1319" s="51" t="s">
        <v>486</v>
      </c>
      <c r="C1319" s="52" t="s">
        <v>935</v>
      </c>
      <c r="D1319" s="53">
        <v>16760</v>
      </c>
    </row>
    <row r="1320" spans="1:4" x14ac:dyDescent="0.2">
      <c r="A1320" s="51" t="s">
        <v>1009</v>
      </c>
      <c r="B1320" s="51" t="s">
        <v>486</v>
      </c>
      <c r="C1320" s="52" t="s">
        <v>5094</v>
      </c>
      <c r="D1320" s="53">
        <v>-74000</v>
      </c>
    </row>
    <row r="1321" spans="1:4" x14ac:dyDescent="0.2">
      <c r="A1321" s="51" t="s">
        <v>1009</v>
      </c>
      <c r="B1321" s="51" t="s">
        <v>487</v>
      </c>
      <c r="C1321" s="52" t="s">
        <v>5089</v>
      </c>
      <c r="D1321" s="53">
        <v>13890</v>
      </c>
    </row>
    <row r="1322" spans="1:4" x14ac:dyDescent="0.2">
      <c r="A1322" s="51" t="s">
        <v>1009</v>
      </c>
      <c r="B1322" s="51" t="s">
        <v>487</v>
      </c>
      <c r="C1322" s="52" t="s">
        <v>935</v>
      </c>
      <c r="D1322" s="53">
        <v>139</v>
      </c>
    </row>
    <row r="1323" spans="1:4" x14ac:dyDescent="0.2">
      <c r="A1323" s="51" t="s">
        <v>1009</v>
      </c>
      <c r="B1323" s="51" t="s">
        <v>488</v>
      </c>
      <c r="C1323" s="52" t="s">
        <v>5089</v>
      </c>
      <c r="D1323" s="53">
        <v>6000</v>
      </c>
    </row>
    <row r="1324" spans="1:4" x14ac:dyDescent="0.2">
      <c r="A1324" s="51" t="s">
        <v>1009</v>
      </c>
      <c r="B1324" s="51" t="s">
        <v>489</v>
      </c>
      <c r="C1324" s="52" t="s">
        <v>5089</v>
      </c>
      <c r="D1324" s="53">
        <v>2832</v>
      </c>
    </row>
    <row r="1325" spans="1:4" x14ac:dyDescent="0.2">
      <c r="A1325" s="51" t="s">
        <v>1009</v>
      </c>
      <c r="B1325" s="51" t="s">
        <v>490</v>
      </c>
      <c r="C1325" s="52" t="s">
        <v>5089</v>
      </c>
      <c r="D1325" s="53">
        <v>17825</v>
      </c>
    </row>
    <row r="1326" spans="1:4" x14ac:dyDescent="0.2">
      <c r="A1326" s="51" t="s">
        <v>1009</v>
      </c>
      <c r="B1326" s="51" t="s">
        <v>490</v>
      </c>
      <c r="C1326" s="52" t="s">
        <v>935</v>
      </c>
      <c r="D1326" s="53">
        <v>1646</v>
      </c>
    </row>
    <row r="1327" spans="1:4" x14ac:dyDescent="0.2">
      <c r="A1327" s="51" t="s">
        <v>1009</v>
      </c>
      <c r="B1327" s="51" t="s">
        <v>490</v>
      </c>
      <c r="C1327" s="52" t="s">
        <v>5094</v>
      </c>
      <c r="D1327" s="53">
        <v>-6000</v>
      </c>
    </row>
    <row r="1328" spans="1:4" x14ac:dyDescent="0.2">
      <c r="A1328" s="51" t="s">
        <v>1009</v>
      </c>
      <c r="B1328" s="51" t="s">
        <v>491</v>
      </c>
      <c r="C1328" s="52" t="s">
        <v>5087</v>
      </c>
      <c r="D1328" s="53">
        <v>19945</v>
      </c>
    </row>
    <row r="1329" spans="1:4" x14ac:dyDescent="0.2">
      <c r="A1329" s="51" t="s">
        <v>1009</v>
      </c>
      <c r="B1329" s="51" t="s">
        <v>491</v>
      </c>
      <c r="C1329" s="52" t="s">
        <v>5089</v>
      </c>
      <c r="D1329" s="53">
        <v>21560</v>
      </c>
    </row>
    <row r="1330" spans="1:4" x14ac:dyDescent="0.2">
      <c r="A1330" s="51" t="s">
        <v>1009</v>
      </c>
      <c r="B1330" s="51" t="s">
        <v>491</v>
      </c>
      <c r="C1330" s="52" t="s">
        <v>935</v>
      </c>
      <c r="D1330" s="53">
        <v>399</v>
      </c>
    </row>
    <row r="1331" spans="1:4" x14ac:dyDescent="0.2">
      <c r="A1331" s="51" t="s">
        <v>1009</v>
      </c>
      <c r="B1331" s="51" t="s">
        <v>492</v>
      </c>
      <c r="C1331" s="52" t="s">
        <v>5087</v>
      </c>
      <c r="D1331" s="53">
        <v>157785</v>
      </c>
    </row>
    <row r="1332" spans="1:4" x14ac:dyDescent="0.2">
      <c r="A1332" s="51" t="s">
        <v>1009</v>
      </c>
      <c r="B1332" s="51" t="s">
        <v>492</v>
      </c>
      <c r="C1332" s="52" t="s">
        <v>5089</v>
      </c>
      <c r="D1332" s="53">
        <v>5000</v>
      </c>
    </row>
    <row r="1333" spans="1:4" x14ac:dyDescent="0.2">
      <c r="A1333" s="51" t="s">
        <v>1009</v>
      </c>
      <c r="B1333" s="51" t="s">
        <v>492</v>
      </c>
      <c r="C1333" s="52" t="s">
        <v>5090</v>
      </c>
      <c r="D1333" s="53">
        <v>2170</v>
      </c>
    </row>
    <row r="1334" spans="1:4" x14ac:dyDescent="0.2">
      <c r="A1334" s="51" t="s">
        <v>1009</v>
      </c>
      <c r="B1334" s="51" t="s">
        <v>492</v>
      </c>
      <c r="C1334" s="52" t="s">
        <v>935</v>
      </c>
      <c r="D1334" s="53">
        <v>5645</v>
      </c>
    </row>
    <row r="1335" spans="1:4" x14ac:dyDescent="0.2">
      <c r="A1335" s="51" t="s">
        <v>1009</v>
      </c>
      <c r="B1335" s="51" t="s">
        <v>492</v>
      </c>
      <c r="C1335" s="52" t="s">
        <v>5094</v>
      </c>
      <c r="D1335" s="53">
        <v>-407</v>
      </c>
    </row>
    <row r="1336" spans="1:4" x14ac:dyDescent="0.2">
      <c r="A1336" s="51" t="s">
        <v>1009</v>
      </c>
      <c r="B1336" s="51" t="s">
        <v>493</v>
      </c>
      <c r="C1336" s="52" t="s">
        <v>5089</v>
      </c>
      <c r="D1336" s="53">
        <v>31515</v>
      </c>
    </row>
    <row r="1337" spans="1:4" x14ac:dyDescent="0.2">
      <c r="A1337" s="51" t="s">
        <v>1009</v>
      </c>
      <c r="B1337" s="51" t="s">
        <v>493</v>
      </c>
      <c r="C1337" s="52" t="s">
        <v>935</v>
      </c>
      <c r="D1337" s="53">
        <v>289</v>
      </c>
    </row>
    <row r="1338" spans="1:4" x14ac:dyDescent="0.2">
      <c r="A1338" s="51" t="s">
        <v>1009</v>
      </c>
      <c r="B1338" s="51" t="s">
        <v>493</v>
      </c>
      <c r="C1338" s="52" t="s">
        <v>5094</v>
      </c>
      <c r="D1338" s="53">
        <v>-1000</v>
      </c>
    </row>
    <row r="1339" spans="1:4" x14ac:dyDescent="0.2">
      <c r="A1339" s="51" t="s">
        <v>1009</v>
      </c>
      <c r="B1339" s="51" t="s">
        <v>494</v>
      </c>
      <c r="C1339" s="52" t="s">
        <v>5089</v>
      </c>
      <c r="D1339" s="53">
        <v>13259</v>
      </c>
    </row>
    <row r="1340" spans="1:4" x14ac:dyDescent="0.2">
      <c r="A1340" s="51" t="s">
        <v>1009</v>
      </c>
      <c r="B1340" s="51" t="s">
        <v>494</v>
      </c>
      <c r="C1340" s="52" t="s">
        <v>935</v>
      </c>
      <c r="D1340" s="53">
        <v>236</v>
      </c>
    </row>
    <row r="1341" spans="1:4" x14ac:dyDescent="0.2">
      <c r="A1341" s="51" t="s">
        <v>1009</v>
      </c>
      <c r="B1341" s="51" t="s">
        <v>495</v>
      </c>
      <c r="C1341" s="52" t="s">
        <v>5089</v>
      </c>
      <c r="D1341" s="53">
        <v>10908</v>
      </c>
    </row>
    <row r="1342" spans="1:4" x14ac:dyDescent="0.2">
      <c r="A1342" s="51" t="s">
        <v>1009</v>
      </c>
      <c r="B1342" s="51" t="s">
        <v>496</v>
      </c>
      <c r="C1342" s="52" t="s">
        <v>5092</v>
      </c>
      <c r="D1342" s="53">
        <v>46170</v>
      </c>
    </row>
    <row r="1343" spans="1:4" x14ac:dyDescent="0.2">
      <c r="A1343" s="51" t="s">
        <v>1009</v>
      </c>
      <c r="B1343" s="51" t="s">
        <v>497</v>
      </c>
      <c r="C1343" s="52" t="s">
        <v>5087</v>
      </c>
      <c r="D1343" s="53">
        <v>18242</v>
      </c>
    </row>
    <row r="1344" spans="1:4" x14ac:dyDescent="0.2">
      <c r="A1344" s="51" t="s">
        <v>1009</v>
      </c>
      <c r="B1344" s="51" t="s">
        <v>497</v>
      </c>
      <c r="C1344" s="52" t="s">
        <v>935</v>
      </c>
      <c r="D1344" s="53">
        <v>7150</v>
      </c>
    </row>
    <row r="1345" spans="1:4" x14ac:dyDescent="0.2">
      <c r="A1345" s="51" t="s">
        <v>1009</v>
      </c>
      <c r="B1345" s="51" t="s">
        <v>497</v>
      </c>
      <c r="C1345" s="52" t="s">
        <v>5094</v>
      </c>
      <c r="D1345" s="53">
        <v>-6380</v>
      </c>
    </row>
    <row r="1346" spans="1:4" x14ac:dyDescent="0.2">
      <c r="A1346" s="51" t="s">
        <v>1009</v>
      </c>
      <c r="B1346" s="51" t="s">
        <v>500</v>
      </c>
      <c r="C1346" s="52" t="s">
        <v>935</v>
      </c>
      <c r="D1346" s="53">
        <v>16500</v>
      </c>
    </row>
    <row r="1347" spans="1:4" x14ac:dyDescent="0.2">
      <c r="A1347" s="51" t="s">
        <v>1009</v>
      </c>
      <c r="B1347" s="51" t="s">
        <v>502</v>
      </c>
      <c r="C1347" s="52" t="s">
        <v>5093</v>
      </c>
      <c r="D1347" s="53">
        <v>444830</v>
      </c>
    </row>
    <row r="1348" spans="1:4" x14ac:dyDescent="0.2">
      <c r="A1348" s="51" t="s">
        <v>1009</v>
      </c>
      <c r="B1348" s="51" t="s">
        <v>503</v>
      </c>
      <c r="C1348" s="52" t="s">
        <v>5089</v>
      </c>
      <c r="D1348" s="53">
        <v>4890</v>
      </c>
    </row>
    <row r="1349" spans="1:4" x14ac:dyDescent="0.2">
      <c r="A1349" s="51" t="s">
        <v>1009</v>
      </c>
      <c r="B1349" s="51" t="s">
        <v>504</v>
      </c>
      <c r="C1349" s="52" t="s">
        <v>5087</v>
      </c>
      <c r="D1349" s="53">
        <v>192720</v>
      </c>
    </row>
    <row r="1350" spans="1:4" x14ac:dyDescent="0.2">
      <c r="A1350" s="51" t="s">
        <v>1009</v>
      </c>
      <c r="B1350" s="51" t="s">
        <v>504</v>
      </c>
      <c r="C1350" s="52" t="s">
        <v>5089</v>
      </c>
      <c r="D1350" s="53">
        <v>12285</v>
      </c>
    </row>
    <row r="1351" spans="1:4" x14ac:dyDescent="0.2">
      <c r="A1351" s="51" t="s">
        <v>1009</v>
      </c>
      <c r="B1351" s="51" t="s">
        <v>504</v>
      </c>
      <c r="C1351" s="52" t="s">
        <v>5090</v>
      </c>
      <c r="D1351" s="53">
        <v>810</v>
      </c>
    </row>
    <row r="1352" spans="1:4" x14ac:dyDescent="0.2">
      <c r="A1352" s="51" t="s">
        <v>1009</v>
      </c>
      <c r="B1352" s="51" t="s">
        <v>504</v>
      </c>
      <c r="C1352" s="52" t="s">
        <v>935</v>
      </c>
      <c r="D1352" s="53">
        <v>3870</v>
      </c>
    </row>
    <row r="1353" spans="1:4" x14ac:dyDescent="0.2">
      <c r="A1353" s="51" t="s">
        <v>1009</v>
      </c>
      <c r="B1353" s="51" t="s">
        <v>506</v>
      </c>
      <c r="C1353" s="52" t="s">
        <v>5087</v>
      </c>
      <c r="D1353" s="53">
        <v>208260</v>
      </c>
    </row>
    <row r="1354" spans="1:4" x14ac:dyDescent="0.2">
      <c r="A1354" s="51" t="s">
        <v>1009</v>
      </c>
      <c r="B1354" s="51" t="s">
        <v>506</v>
      </c>
      <c r="C1354" s="52" t="s">
        <v>5090</v>
      </c>
      <c r="D1354" s="53">
        <v>1040</v>
      </c>
    </row>
    <row r="1355" spans="1:4" x14ac:dyDescent="0.2">
      <c r="A1355" s="51" t="s">
        <v>1009</v>
      </c>
      <c r="B1355" s="51" t="s">
        <v>506</v>
      </c>
      <c r="C1355" s="52" t="s">
        <v>935</v>
      </c>
      <c r="D1355" s="53">
        <v>3000</v>
      </c>
    </row>
    <row r="1356" spans="1:4" x14ac:dyDescent="0.2">
      <c r="A1356" s="51" t="s">
        <v>1009</v>
      </c>
      <c r="B1356" s="51" t="s">
        <v>506</v>
      </c>
      <c r="C1356" s="52" t="s">
        <v>5094</v>
      </c>
      <c r="D1356" s="53">
        <v>-212810</v>
      </c>
    </row>
    <row r="1357" spans="1:4" x14ac:dyDescent="0.2">
      <c r="A1357" s="51" t="s">
        <v>1009</v>
      </c>
      <c r="B1357" s="51" t="s">
        <v>507</v>
      </c>
      <c r="C1357" s="52" t="s">
        <v>5087</v>
      </c>
      <c r="D1357" s="53">
        <v>204740</v>
      </c>
    </row>
    <row r="1358" spans="1:4" x14ac:dyDescent="0.2">
      <c r="A1358" s="51" t="s">
        <v>1009</v>
      </c>
      <c r="B1358" s="51" t="s">
        <v>507</v>
      </c>
      <c r="C1358" s="52" t="s">
        <v>5089</v>
      </c>
      <c r="D1358" s="53">
        <v>4200</v>
      </c>
    </row>
    <row r="1359" spans="1:4" x14ac:dyDescent="0.2">
      <c r="A1359" s="51" t="s">
        <v>1009</v>
      </c>
      <c r="B1359" s="51" t="s">
        <v>507</v>
      </c>
      <c r="C1359" s="52" t="s">
        <v>5090</v>
      </c>
      <c r="D1359" s="53">
        <v>2820</v>
      </c>
    </row>
    <row r="1360" spans="1:4" x14ac:dyDescent="0.2">
      <c r="A1360" s="51" t="s">
        <v>1009</v>
      </c>
      <c r="B1360" s="51" t="s">
        <v>507</v>
      </c>
      <c r="C1360" s="52" t="s">
        <v>935</v>
      </c>
      <c r="D1360" s="53">
        <v>7450</v>
      </c>
    </row>
    <row r="1361" spans="1:4" x14ac:dyDescent="0.2">
      <c r="A1361" s="51" t="s">
        <v>1009</v>
      </c>
      <c r="B1361" s="51" t="s">
        <v>507</v>
      </c>
      <c r="C1361" s="52" t="s">
        <v>5094</v>
      </c>
      <c r="D1361" s="53">
        <v>-200</v>
      </c>
    </row>
    <row r="1362" spans="1:4" x14ac:dyDescent="0.2">
      <c r="A1362" s="51" t="s">
        <v>1009</v>
      </c>
      <c r="B1362" s="51" t="s">
        <v>508</v>
      </c>
      <c r="C1362" s="52" t="s">
        <v>5089</v>
      </c>
      <c r="D1362" s="53">
        <v>3000</v>
      </c>
    </row>
    <row r="1363" spans="1:4" x14ac:dyDescent="0.2">
      <c r="A1363" s="51" t="s">
        <v>1009</v>
      </c>
      <c r="B1363" s="51" t="s">
        <v>510</v>
      </c>
      <c r="C1363" s="52" t="s">
        <v>5089</v>
      </c>
      <c r="D1363" s="53">
        <v>10085</v>
      </c>
    </row>
    <row r="1364" spans="1:4" x14ac:dyDescent="0.2">
      <c r="A1364" s="51" t="s">
        <v>1009</v>
      </c>
      <c r="B1364" s="51" t="s">
        <v>510</v>
      </c>
      <c r="C1364" s="52" t="s">
        <v>935</v>
      </c>
      <c r="D1364" s="53">
        <v>99</v>
      </c>
    </row>
    <row r="1365" spans="1:4" x14ac:dyDescent="0.2">
      <c r="A1365" s="51" t="s">
        <v>1009</v>
      </c>
      <c r="B1365" s="51" t="s">
        <v>511</v>
      </c>
      <c r="C1365" s="52" t="s">
        <v>5087</v>
      </c>
      <c r="D1365" s="53">
        <v>122350</v>
      </c>
    </row>
    <row r="1366" spans="1:4" x14ac:dyDescent="0.2">
      <c r="A1366" s="51" t="s">
        <v>1009</v>
      </c>
      <c r="B1366" s="51" t="s">
        <v>511</v>
      </c>
      <c r="C1366" s="52" t="s">
        <v>5090</v>
      </c>
      <c r="D1366" s="53">
        <v>2870</v>
      </c>
    </row>
    <row r="1367" spans="1:4" x14ac:dyDescent="0.2">
      <c r="A1367" s="51" t="s">
        <v>1009</v>
      </c>
      <c r="B1367" s="51" t="s">
        <v>511</v>
      </c>
      <c r="C1367" s="52" t="s">
        <v>935</v>
      </c>
      <c r="D1367" s="53">
        <v>6000</v>
      </c>
    </row>
    <row r="1368" spans="1:4" x14ac:dyDescent="0.2">
      <c r="A1368" s="51" t="s">
        <v>1009</v>
      </c>
      <c r="B1368" s="51" t="s">
        <v>512</v>
      </c>
      <c r="C1368" s="52" t="s">
        <v>5089</v>
      </c>
      <c r="D1368" s="53">
        <v>3170</v>
      </c>
    </row>
    <row r="1369" spans="1:4" x14ac:dyDescent="0.2">
      <c r="A1369" s="51" t="s">
        <v>1009</v>
      </c>
      <c r="B1369" s="51" t="s">
        <v>512</v>
      </c>
      <c r="C1369" s="52" t="s">
        <v>935</v>
      </c>
      <c r="D1369" s="53">
        <v>7930</v>
      </c>
    </row>
    <row r="1370" spans="1:4" x14ac:dyDescent="0.2">
      <c r="A1370" s="51" t="s">
        <v>1009</v>
      </c>
      <c r="B1370" s="51" t="s">
        <v>513</v>
      </c>
      <c r="C1370" s="52" t="s">
        <v>5087</v>
      </c>
      <c r="D1370" s="53">
        <v>129440</v>
      </c>
    </row>
    <row r="1371" spans="1:4" x14ac:dyDescent="0.2">
      <c r="A1371" s="51" t="s">
        <v>1009</v>
      </c>
      <c r="B1371" s="51" t="s">
        <v>513</v>
      </c>
      <c r="C1371" s="52" t="s">
        <v>5089</v>
      </c>
      <c r="D1371" s="53">
        <v>500</v>
      </c>
    </row>
    <row r="1372" spans="1:4" x14ac:dyDescent="0.2">
      <c r="A1372" s="51" t="s">
        <v>1009</v>
      </c>
      <c r="B1372" s="51" t="s">
        <v>513</v>
      </c>
      <c r="C1372" s="52" t="s">
        <v>5090</v>
      </c>
      <c r="D1372" s="53">
        <v>10800</v>
      </c>
    </row>
    <row r="1373" spans="1:4" x14ac:dyDescent="0.2">
      <c r="A1373" s="51" t="s">
        <v>1009</v>
      </c>
      <c r="B1373" s="51" t="s">
        <v>513</v>
      </c>
      <c r="C1373" s="52" t="s">
        <v>935</v>
      </c>
      <c r="D1373" s="53">
        <v>42139</v>
      </c>
    </row>
    <row r="1374" spans="1:4" x14ac:dyDescent="0.2">
      <c r="A1374" s="51" t="s">
        <v>1009</v>
      </c>
      <c r="B1374" s="51" t="s">
        <v>513</v>
      </c>
      <c r="C1374" s="52" t="s">
        <v>5092</v>
      </c>
      <c r="D1374" s="53">
        <v>25000</v>
      </c>
    </row>
    <row r="1375" spans="1:4" x14ac:dyDescent="0.2">
      <c r="A1375" s="51" t="s">
        <v>1009</v>
      </c>
      <c r="B1375" s="51" t="s">
        <v>514</v>
      </c>
      <c r="C1375" s="52" t="s">
        <v>5089</v>
      </c>
      <c r="D1375" s="53">
        <v>3490</v>
      </c>
    </row>
    <row r="1376" spans="1:4" x14ac:dyDescent="0.2">
      <c r="A1376" s="51" t="s">
        <v>1009</v>
      </c>
      <c r="B1376" s="51" t="s">
        <v>514</v>
      </c>
      <c r="C1376" s="52" t="s">
        <v>935</v>
      </c>
      <c r="D1376" s="53">
        <v>300</v>
      </c>
    </row>
    <row r="1377" spans="1:4" x14ac:dyDescent="0.2">
      <c r="A1377" s="51" t="s">
        <v>1009</v>
      </c>
      <c r="B1377" s="51" t="s">
        <v>514</v>
      </c>
      <c r="C1377" s="52" t="s">
        <v>5094</v>
      </c>
      <c r="D1377" s="53">
        <v>-1630</v>
      </c>
    </row>
    <row r="1378" spans="1:4" x14ac:dyDescent="0.2">
      <c r="A1378" s="51" t="s">
        <v>1009</v>
      </c>
      <c r="B1378" s="51" t="s">
        <v>515</v>
      </c>
      <c r="C1378" s="52" t="s">
        <v>5087</v>
      </c>
      <c r="D1378" s="53">
        <v>194695</v>
      </c>
    </row>
    <row r="1379" spans="1:4" x14ac:dyDescent="0.2">
      <c r="A1379" s="51" t="s">
        <v>1009</v>
      </c>
      <c r="B1379" s="51" t="s">
        <v>515</v>
      </c>
      <c r="C1379" s="52" t="s">
        <v>5089</v>
      </c>
      <c r="D1379" s="53">
        <v>8000</v>
      </c>
    </row>
    <row r="1380" spans="1:4" x14ac:dyDescent="0.2">
      <c r="A1380" s="51" t="s">
        <v>1009</v>
      </c>
      <c r="B1380" s="51" t="s">
        <v>515</v>
      </c>
      <c r="C1380" s="52" t="s">
        <v>5090</v>
      </c>
      <c r="D1380" s="53">
        <v>2090</v>
      </c>
    </row>
    <row r="1381" spans="1:4" x14ac:dyDescent="0.2">
      <c r="A1381" s="51" t="s">
        <v>1009</v>
      </c>
      <c r="B1381" s="51" t="s">
        <v>515</v>
      </c>
      <c r="C1381" s="52" t="s">
        <v>935</v>
      </c>
      <c r="D1381" s="53">
        <v>58460</v>
      </c>
    </row>
    <row r="1382" spans="1:4" x14ac:dyDescent="0.2">
      <c r="A1382" s="51" t="s">
        <v>1009</v>
      </c>
      <c r="B1382" s="51" t="s">
        <v>515</v>
      </c>
      <c r="C1382" s="52" t="s">
        <v>5094</v>
      </c>
      <c r="D1382" s="53">
        <v>-45430</v>
      </c>
    </row>
    <row r="1383" spans="1:4" x14ac:dyDescent="0.2">
      <c r="A1383" s="51" t="s">
        <v>1009</v>
      </c>
      <c r="B1383" s="51" t="s">
        <v>516</v>
      </c>
      <c r="C1383" s="52" t="s">
        <v>5087</v>
      </c>
      <c r="D1383" s="53">
        <v>233985</v>
      </c>
    </row>
    <row r="1384" spans="1:4" x14ac:dyDescent="0.2">
      <c r="A1384" s="51" t="s">
        <v>1009</v>
      </c>
      <c r="B1384" s="51" t="s">
        <v>516</v>
      </c>
      <c r="C1384" s="52" t="s">
        <v>5089</v>
      </c>
      <c r="D1384" s="53">
        <v>250</v>
      </c>
    </row>
    <row r="1385" spans="1:4" x14ac:dyDescent="0.2">
      <c r="A1385" s="51" t="s">
        <v>1009</v>
      </c>
      <c r="B1385" s="51" t="s">
        <v>516</v>
      </c>
      <c r="C1385" s="52" t="s">
        <v>5090</v>
      </c>
      <c r="D1385" s="53">
        <v>2110</v>
      </c>
    </row>
    <row r="1386" spans="1:4" x14ac:dyDescent="0.2">
      <c r="A1386" s="51" t="s">
        <v>1009</v>
      </c>
      <c r="B1386" s="51" t="s">
        <v>516</v>
      </c>
      <c r="C1386" s="52" t="s">
        <v>935</v>
      </c>
      <c r="D1386" s="53">
        <v>30155</v>
      </c>
    </row>
    <row r="1387" spans="1:4" x14ac:dyDescent="0.2">
      <c r="A1387" s="51" t="s">
        <v>1009</v>
      </c>
      <c r="B1387" s="51" t="s">
        <v>516</v>
      </c>
      <c r="C1387" s="52" t="s">
        <v>5094</v>
      </c>
      <c r="D1387" s="53">
        <v>-201020</v>
      </c>
    </row>
    <row r="1388" spans="1:4" x14ac:dyDescent="0.2">
      <c r="A1388" s="51" t="s">
        <v>1009</v>
      </c>
      <c r="B1388" s="51" t="s">
        <v>517</v>
      </c>
      <c r="C1388" s="52" t="s">
        <v>935</v>
      </c>
      <c r="D1388" s="53">
        <v>4730</v>
      </c>
    </row>
    <row r="1389" spans="1:4" x14ac:dyDescent="0.2">
      <c r="A1389" s="51" t="s">
        <v>1009</v>
      </c>
      <c r="B1389" s="51" t="s">
        <v>517</v>
      </c>
      <c r="C1389" s="52" t="s">
        <v>5092</v>
      </c>
      <c r="D1389" s="53">
        <v>2070590</v>
      </c>
    </row>
    <row r="1390" spans="1:4" x14ac:dyDescent="0.2">
      <c r="A1390" s="51" t="s">
        <v>1009</v>
      </c>
      <c r="B1390" s="51" t="s">
        <v>517</v>
      </c>
      <c r="C1390" s="52" t="s">
        <v>5094</v>
      </c>
      <c r="D1390" s="53">
        <v>-37710</v>
      </c>
    </row>
    <row r="1391" spans="1:4" x14ac:dyDescent="0.2">
      <c r="A1391" s="51" t="s">
        <v>1009</v>
      </c>
      <c r="B1391" s="51" t="s">
        <v>558</v>
      </c>
      <c r="C1391" s="52" t="s">
        <v>5087</v>
      </c>
      <c r="D1391" s="53">
        <v>104550</v>
      </c>
    </row>
    <row r="1392" spans="1:4" x14ac:dyDescent="0.2">
      <c r="A1392" s="51" t="s">
        <v>1009</v>
      </c>
      <c r="B1392" s="51" t="s">
        <v>558</v>
      </c>
      <c r="C1392" s="52" t="s">
        <v>5090</v>
      </c>
      <c r="D1392" s="53">
        <v>3940</v>
      </c>
    </row>
    <row r="1393" spans="1:4" x14ac:dyDescent="0.2">
      <c r="A1393" s="51" t="s">
        <v>1009</v>
      </c>
      <c r="B1393" s="51" t="s">
        <v>565</v>
      </c>
      <c r="C1393" s="52" t="s">
        <v>5087</v>
      </c>
      <c r="D1393" s="53">
        <v>52940</v>
      </c>
    </row>
    <row r="1394" spans="1:4" x14ac:dyDescent="0.2">
      <c r="A1394" s="51" t="s">
        <v>1009</v>
      </c>
      <c r="B1394" s="51" t="s">
        <v>565</v>
      </c>
      <c r="C1394" s="52" t="s">
        <v>5090</v>
      </c>
      <c r="D1394" s="53">
        <v>2180</v>
      </c>
    </row>
    <row r="1395" spans="1:4" x14ac:dyDescent="0.2">
      <c r="A1395" s="51" t="s">
        <v>1009</v>
      </c>
      <c r="B1395" s="51" t="s">
        <v>568</v>
      </c>
      <c r="C1395" s="52" t="s">
        <v>5087</v>
      </c>
      <c r="D1395" s="53">
        <v>34910</v>
      </c>
    </row>
    <row r="1396" spans="1:4" x14ac:dyDescent="0.2">
      <c r="A1396" s="51" t="s">
        <v>1009</v>
      </c>
      <c r="B1396" s="51" t="s">
        <v>568</v>
      </c>
      <c r="C1396" s="52" t="s">
        <v>5090</v>
      </c>
      <c r="D1396" s="53">
        <v>770</v>
      </c>
    </row>
    <row r="1397" spans="1:4" x14ac:dyDescent="0.2">
      <c r="A1397" s="51" t="s">
        <v>1009</v>
      </c>
      <c r="B1397" s="51" t="s">
        <v>944</v>
      </c>
      <c r="C1397" s="52" t="s">
        <v>5087</v>
      </c>
      <c r="D1397" s="53">
        <v>58170</v>
      </c>
    </row>
    <row r="1398" spans="1:4" x14ac:dyDescent="0.2">
      <c r="A1398" s="51" t="s">
        <v>1009</v>
      </c>
      <c r="B1398" s="51" t="s">
        <v>944</v>
      </c>
      <c r="C1398" s="52" t="s">
        <v>5090</v>
      </c>
      <c r="D1398" s="53">
        <v>1270</v>
      </c>
    </row>
    <row r="1399" spans="1:4" x14ac:dyDescent="0.2">
      <c r="A1399" s="51" t="s">
        <v>1009</v>
      </c>
      <c r="B1399" s="51" t="s">
        <v>944</v>
      </c>
      <c r="C1399" s="52" t="s">
        <v>5094</v>
      </c>
      <c r="D1399" s="53">
        <v>-59400</v>
      </c>
    </row>
    <row r="1400" spans="1:4" x14ac:dyDescent="0.2">
      <c r="A1400" s="51" t="s">
        <v>1009</v>
      </c>
      <c r="B1400" s="51" t="s">
        <v>945</v>
      </c>
      <c r="C1400" s="52" t="s">
        <v>5087</v>
      </c>
      <c r="D1400" s="53">
        <v>28220</v>
      </c>
    </row>
    <row r="1401" spans="1:4" x14ac:dyDescent="0.2">
      <c r="A1401" s="51" t="s">
        <v>1009</v>
      </c>
      <c r="B1401" s="51" t="s">
        <v>945</v>
      </c>
      <c r="C1401" s="52" t="s">
        <v>5094</v>
      </c>
      <c r="D1401" s="53">
        <v>-28200</v>
      </c>
    </row>
    <row r="1402" spans="1:4" x14ac:dyDescent="0.2">
      <c r="A1402" s="51" t="s">
        <v>1009</v>
      </c>
      <c r="B1402" s="51" t="s">
        <v>946</v>
      </c>
      <c r="C1402" s="52" t="s">
        <v>5090</v>
      </c>
      <c r="D1402" s="53">
        <v>-490</v>
      </c>
    </row>
    <row r="1403" spans="1:4" x14ac:dyDescent="0.2">
      <c r="A1403" s="51" t="s">
        <v>1009</v>
      </c>
      <c r="B1403" s="51" t="s">
        <v>947</v>
      </c>
      <c r="C1403" s="52" t="s">
        <v>5087</v>
      </c>
      <c r="D1403" s="53">
        <v>47510</v>
      </c>
    </row>
    <row r="1404" spans="1:4" x14ac:dyDescent="0.2">
      <c r="A1404" s="51" t="s">
        <v>1009</v>
      </c>
      <c r="B1404" s="51" t="s">
        <v>947</v>
      </c>
      <c r="C1404" s="52" t="s">
        <v>5090</v>
      </c>
      <c r="D1404" s="53">
        <v>220</v>
      </c>
    </row>
    <row r="1405" spans="1:4" x14ac:dyDescent="0.2">
      <c r="A1405" s="51" t="s">
        <v>1009</v>
      </c>
      <c r="B1405" s="51" t="s">
        <v>947</v>
      </c>
      <c r="C1405" s="52" t="s">
        <v>5094</v>
      </c>
      <c r="D1405" s="53">
        <v>-47710</v>
      </c>
    </row>
    <row r="1406" spans="1:4" x14ac:dyDescent="0.2">
      <c r="A1406" s="51" t="s">
        <v>1009</v>
      </c>
      <c r="B1406" s="51" t="s">
        <v>948</v>
      </c>
      <c r="C1406" s="52" t="s">
        <v>935</v>
      </c>
      <c r="D1406" s="53">
        <v>85240</v>
      </c>
    </row>
    <row r="1407" spans="1:4" x14ac:dyDescent="0.2">
      <c r="A1407" s="51" t="s">
        <v>1009</v>
      </c>
      <c r="B1407" s="51" t="s">
        <v>948</v>
      </c>
      <c r="C1407" s="52" t="s">
        <v>5094</v>
      </c>
      <c r="D1407" s="53">
        <v>-85240</v>
      </c>
    </row>
    <row r="1408" spans="1:4" x14ac:dyDescent="0.2">
      <c r="A1408" s="51" t="s">
        <v>1009</v>
      </c>
      <c r="B1408" s="51" t="s">
        <v>949</v>
      </c>
      <c r="C1408" s="52" t="s">
        <v>5087</v>
      </c>
      <c r="D1408" s="53">
        <v>1560</v>
      </c>
    </row>
    <row r="1409" spans="1:4" x14ac:dyDescent="0.2">
      <c r="A1409" s="51" t="s">
        <v>1009</v>
      </c>
      <c r="B1409" s="51" t="s">
        <v>949</v>
      </c>
      <c r="C1409" s="52" t="s">
        <v>5094</v>
      </c>
      <c r="D1409" s="53">
        <v>-1560</v>
      </c>
    </row>
    <row r="1410" spans="1:4" x14ac:dyDescent="0.2">
      <c r="A1410" s="51" t="s">
        <v>1009</v>
      </c>
      <c r="B1410" s="51" t="s">
        <v>950</v>
      </c>
      <c r="C1410" s="52" t="s">
        <v>935</v>
      </c>
      <c r="D1410" s="53">
        <v>81600</v>
      </c>
    </row>
    <row r="1411" spans="1:4" x14ac:dyDescent="0.2">
      <c r="A1411" s="51" t="s">
        <v>1009</v>
      </c>
      <c r="B1411" s="51" t="s">
        <v>950</v>
      </c>
      <c r="C1411" s="52" t="s">
        <v>5094</v>
      </c>
      <c r="D1411" s="53">
        <v>-81600</v>
      </c>
    </row>
    <row r="1412" spans="1:4" x14ac:dyDescent="0.2">
      <c r="A1412" s="51" t="s">
        <v>1009</v>
      </c>
      <c r="B1412" s="51" t="s">
        <v>951</v>
      </c>
      <c r="C1412" s="52" t="s">
        <v>5087</v>
      </c>
      <c r="D1412" s="53">
        <v>149250</v>
      </c>
    </row>
    <row r="1413" spans="1:4" x14ac:dyDescent="0.2">
      <c r="A1413" s="51" t="s">
        <v>1009</v>
      </c>
      <c r="B1413" s="51" t="s">
        <v>951</v>
      </c>
      <c r="C1413" s="52" t="s">
        <v>5090</v>
      </c>
      <c r="D1413" s="53">
        <v>260</v>
      </c>
    </row>
    <row r="1414" spans="1:4" x14ac:dyDescent="0.2">
      <c r="A1414" s="51" t="s">
        <v>1009</v>
      </c>
      <c r="B1414" s="51" t="s">
        <v>951</v>
      </c>
      <c r="C1414" s="52" t="s">
        <v>5094</v>
      </c>
      <c r="D1414" s="53">
        <v>-149420</v>
      </c>
    </row>
    <row r="1415" spans="1:4" x14ac:dyDescent="0.2">
      <c r="A1415" s="51" t="s">
        <v>1009</v>
      </c>
      <c r="B1415" s="51" t="s">
        <v>952</v>
      </c>
      <c r="C1415" s="52" t="s">
        <v>5087</v>
      </c>
      <c r="D1415" s="53">
        <v>136820</v>
      </c>
    </row>
    <row r="1416" spans="1:4" x14ac:dyDescent="0.2">
      <c r="A1416" s="51" t="s">
        <v>1009</v>
      </c>
      <c r="B1416" s="51" t="s">
        <v>952</v>
      </c>
      <c r="C1416" s="52" t="s">
        <v>5090</v>
      </c>
      <c r="D1416" s="53">
        <v>3690</v>
      </c>
    </row>
    <row r="1417" spans="1:4" x14ac:dyDescent="0.2">
      <c r="A1417" s="51" t="s">
        <v>1009</v>
      </c>
      <c r="B1417" s="51" t="s">
        <v>952</v>
      </c>
      <c r="C1417" s="52" t="s">
        <v>935</v>
      </c>
      <c r="D1417" s="53">
        <v>1710</v>
      </c>
    </row>
    <row r="1418" spans="1:4" x14ac:dyDescent="0.2">
      <c r="A1418" s="51" t="s">
        <v>1009</v>
      </c>
      <c r="B1418" s="51" t="s">
        <v>952</v>
      </c>
      <c r="C1418" s="52" t="s">
        <v>5094</v>
      </c>
      <c r="D1418" s="53">
        <v>-142110</v>
      </c>
    </row>
    <row r="1419" spans="1:4" x14ac:dyDescent="0.2">
      <c r="A1419" s="51" t="s">
        <v>1009</v>
      </c>
      <c r="B1419" s="51" t="s">
        <v>953</v>
      </c>
      <c r="C1419" s="52" t="s">
        <v>5087</v>
      </c>
      <c r="D1419" s="53">
        <v>-35550</v>
      </c>
    </row>
    <row r="1420" spans="1:4" x14ac:dyDescent="0.2">
      <c r="A1420" s="51" t="s">
        <v>1009</v>
      </c>
      <c r="B1420" s="51" t="s">
        <v>953</v>
      </c>
      <c r="C1420" s="52" t="s">
        <v>5090</v>
      </c>
      <c r="D1420" s="53">
        <v>-1820</v>
      </c>
    </row>
    <row r="1421" spans="1:4" x14ac:dyDescent="0.2">
      <c r="A1421" s="51" t="s">
        <v>1009</v>
      </c>
      <c r="B1421" s="51" t="s">
        <v>953</v>
      </c>
      <c r="C1421" s="52" t="s">
        <v>5094</v>
      </c>
      <c r="D1421" s="53">
        <v>-108420</v>
      </c>
    </row>
    <row r="1422" spans="1:4" x14ac:dyDescent="0.2">
      <c r="A1422" s="51" t="s">
        <v>1009</v>
      </c>
      <c r="B1422" s="51" t="s">
        <v>954</v>
      </c>
      <c r="C1422" s="52" t="s">
        <v>5087</v>
      </c>
      <c r="D1422" s="53">
        <v>4970</v>
      </c>
    </row>
    <row r="1423" spans="1:4" x14ac:dyDescent="0.2">
      <c r="A1423" s="51" t="s">
        <v>1009</v>
      </c>
      <c r="B1423" s="51" t="s">
        <v>954</v>
      </c>
      <c r="C1423" s="52" t="s">
        <v>5094</v>
      </c>
      <c r="D1423" s="53">
        <v>-4970</v>
      </c>
    </row>
    <row r="1424" spans="1:4" x14ac:dyDescent="0.2">
      <c r="A1424" s="51" t="s">
        <v>1009</v>
      </c>
      <c r="B1424" s="51" t="s">
        <v>955</v>
      </c>
      <c r="C1424" s="52" t="s">
        <v>5087</v>
      </c>
      <c r="D1424" s="53">
        <v>84300</v>
      </c>
    </row>
    <row r="1425" spans="1:4" x14ac:dyDescent="0.2">
      <c r="A1425" s="51" t="s">
        <v>1009</v>
      </c>
      <c r="B1425" s="51" t="s">
        <v>955</v>
      </c>
      <c r="C1425" s="52" t="s">
        <v>5090</v>
      </c>
      <c r="D1425" s="53">
        <v>580</v>
      </c>
    </row>
    <row r="1426" spans="1:4" x14ac:dyDescent="0.2">
      <c r="A1426" s="51" t="s">
        <v>1009</v>
      </c>
      <c r="B1426" s="51" t="s">
        <v>955</v>
      </c>
      <c r="C1426" s="52" t="s">
        <v>5094</v>
      </c>
      <c r="D1426" s="53">
        <v>-84850</v>
      </c>
    </row>
    <row r="1427" spans="1:4" x14ac:dyDescent="0.2">
      <c r="A1427" s="51" t="s">
        <v>1009</v>
      </c>
      <c r="B1427" s="51" t="s">
        <v>956</v>
      </c>
      <c r="C1427" s="52" t="s">
        <v>5087</v>
      </c>
      <c r="D1427" s="53">
        <v>51720</v>
      </c>
    </row>
    <row r="1428" spans="1:4" x14ac:dyDescent="0.2">
      <c r="A1428" s="51" t="s">
        <v>1009</v>
      </c>
      <c r="B1428" s="51" t="s">
        <v>956</v>
      </c>
      <c r="C1428" s="52" t="s">
        <v>935</v>
      </c>
      <c r="D1428" s="53">
        <v>1580</v>
      </c>
    </row>
    <row r="1429" spans="1:4" x14ac:dyDescent="0.2">
      <c r="A1429" s="51" t="s">
        <v>1009</v>
      </c>
      <c r="B1429" s="51" t="s">
        <v>956</v>
      </c>
      <c r="C1429" s="52" t="s">
        <v>5094</v>
      </c>
      <c r="D1429" s="53">
        <v>-53270</v>
      </c>
    </row>
    <row r="1430" spans="1:4" x14ac:dyDescent="0.2">
      <c r="A1430" s="51" t="s">
        <v>1009</v>
      </c>
      <c r="B1430" s="51" t="s">
        <v>957</v>
      </c>
      <c r="C1430" s="52" t="s">
        <v>5087</v>
      </c>
      <c r="D1430" s="53">
        <v>20420</v>
      </c>
    </row>
    <row r="1431" spans="1:4" x14ac:dyDescent="0.2">
      <c r="A1431" s="51" t="s">
        <v>1009</v>
      </c>
      <c r="B1431" s="51" t="s">
        <v>957</v>
      </c>
      <c r="C1431" s="52" t="s">
        <v>5094</v>
      </c>
      <c r="D1431" s="53">
        <v>-20410</v>
      </c>
    </row>
    <row r="1432" spans="1:4" x14ac:dyDescent="0.2">
      <c r="A1432" s="51" t="s">
        <v>1009</v>
      </c>
      <c r="B1432" s="51" t="s">
        <v>958</v>
      </c>
      <c r="C1432" s="52" t="s">
        <v>5087</v>
      </c>
      <c r="D1432" s="53">
        <v>39960</v>
      </c>
    </row>
    <row r="1433" spans="1:4" x14ac:dyDescent="0.2">
      <c r="A1433" s="51" t="s">
        <v>1009</v>
      </c>
      <c r="B1433" s="51" t="s">
        <v>958</v>
      </c>
      <c r="C1433" s="52" t="s">
        <v>5090</v>
      </c>
      <c r="D1433" s="53">
        <v>300</v>
      </c>
    </row>
    <row r="1434" spans="1:4" x14ac:dyDescent="0.2">
      <c r="A1434" s="51" t="s">
        <v>1009</v>
      </c>
      <c r="B1434" s="51" t="s">
        <v>958</v>
      </c>
      <c r="C1434" s="52" t="s">
        <v>5094</v>
      </c>
      <c r="D1434" s="53">
        <v>-40250</v>
      </c>
    </row>
    <row r="1435" spans="1:4" x14ac:dyDescent="0.2">
      <c r="A1435" s="51" t="s">
        <v>1009</v>
      </c>
      <c r="B1435" s="51" t="s">
        <v>959</v>
      </c>
      <c r="C1435" s="52" t="s">
        <v>935</v>
      </c>
      <c r="D1435" s="53">
        <v>1630</v>
      </c>
    </row>
    <row r="1436" spans="1:4" x14ac:dyDescent="0.2">
      <c r="A1436" s="51" t="s">
        <v>1009</v>
      </c>
      <c r="B1436" s="51" t="s">
        <v>959</v>
      </c>
      <c r="C1436" s="52" t="s">
        <v>5094</v>
      </c>
      <c r="D1436" s="53">
        <v>-1630</v>
      </c>
    </row>
    <row r="1437" spans="1:4" x14ac:dyDescent="0.2">
      <c r="A1437" s="51" t="s">
        <v>1009</v>
      </c>
      <c r="B1437" s="51" t="s">
        <v>960</v>
      </c>
      <c r="C1437" s="52" t="s">
        <v>5087</v>
      </c>
      <c r="D1437" s="53">
        <v>-21850</v>
      </c>
    </row>
    <row r="1438" spans="1:4" x14ac:dyDescent="0.2">
      <c r="A1438" s="51" t="s">
        <v>1009</v>
      </c>
      <c r="B1438" s="51" t="s">
        <v>960</v>
      </c>
      <c r="C1438" s="52" t="s">
        <v>5090</v>
      </c>
      <c r="D1438" s="53">
        <v>-190</v>
      </c>
    </row>
    <row r="1439" spans="1:4" x14ac:dyDescent="0.2">
      <c r="A1439" s="51" t="s">
        <v>1009</v>
      </c>
      <c r="B1439" s="51" t="s">
        <v>960</v>
      </c>
      <c r="C1439" s="52" t="s">
        <v>935</v>
      </c>
      <c r="D1439" s="53">
        <v>35000</v>
      </c>
    </row>
    <row r="1440" spans="1:4" x14ac:dyDescent="0.2">
      <c r="A1440" s="51" t="s">
        <v>1009</v>
      </c>
      <c r="B1440" s="51" t="s">
        <v>960</v>
      </c>
      <c r="C1440" s="52" t="s">
        <v>5094</v>
      </c>
      <c r="D1440" s="53">
        <v>-91300</v>
      </c>
    </row>
    <row r="1441" spans="1:4" x14ac:dyDescent="0.2">
      <c r="A1441" s="51" t="s">
        <v>1009</v>
      </c>
      <c r="B1441" s="51" t="s">
        <v>961</v>
      </c>
      <c r="C1441" s="52" t="s">
        <v>5087</v>
      </c>
      <c r="D1441" s="53">
        <v>1950</v>
      </c>
    </row>
    <row r="1442" spans="1:4" x14ac:dyDescent="0.2">
      <c r="A1442" s="51" t="s">
        <v>1009</v>
      </c>
      <c r="B1442" s="51" t="s">
        <v>961</v>
      </c>
      <c r="C1442" s="52" t="s">
        <v>935</v>
      </c>
      <c r="D1442" s="53">
        <v>3160</v>
      </c>
    </row>
    <row r="1443" spans="1:4" x14ac:dyDescent="0.2">
      <c r="A1443" s="51" t="s">
        <v>1009</v>
      </c>
      <c r="B1443" s="51" t="s">
        <v>961</v>
      </c>
      <c r="C1443" s="52" t="s">
        <v>5094</v>
      </c>
      <c r="D1443" s="53">
        <v>-5110</v>
      </c>
    </row>
    <row r="1444" spans="1:4" x14ac:dyDescent="0.2">
      <c r="A1444" s="51" t="s">
        <v>1009</v>
      </c>
      <c r="B1444" s="51" t="s">
        <v>962</v>
      </c>
      <c r="C1444" s="52" t="s">
        <v>5088</v>
      </c>
      <c r="D1444" s="53">
        <v>4080</v>
      </c>
    </row>
    <row r="1445" spans="1:4" x14ac:dyDescent="0.2">
      <c r="A1445" s="51" t="s">
        <v>1009</v>
      </c>
      <c r="B1445" s="51" t="s">
        <v>962</v>
      </c>
      <c r="C1445" s="52" t="s">
        <v>5094</v>
      </c>
      <c r="D1445" s="53">
        <v>-4080</v>
      </c>
    </row>
    <row r="1446" spans="1:4" x14ac:dyDescent="0.2">
      <c r="A1446" s="51" t="s">
        <v>1009</v>
      </c>
      <c r="B1446" s="51" t="s">
        <v>963</v>
      </c>
      <c r="C1446" s="52" t="s">
        <v>5087</v>
      </c>
      <c r="D1446" s="53">
        <v>-16880</v>
      </c>
    </row>
    <row r="1447" spans="1:4" x14ac:dyDescent="0.2">
      <c r="A1447" s="51" t="s">
        <v>1009</v>
      </c>
      <c r="B1447" s="51" t="s">
        <v>963</v>
      </c>
      <c r="C1447" s="52" t="s">
        <v>5090</v>
      </c>
      <c r="D1447" s="53">
        <v>-590</v>
      </c>
    </row>
    <row r="1448" spans="1:4" x14ac:dyDescent="0.2">
      <c r="A1448" s="51" t="s">
        <v>1009</v>
      </c>
      <c r="B1448" s="51" t="s">
        <v>963</v>
      </c>
      <c r="C1448" s="52" t="s">
        <v>5094</v>
      </c>
      <c r="D1448" s="53">
        <v>-35670</v>
      </c>
    </row>
    <row r="1449" spans="1:4" x14ac:dyDescent="0.2">
      <c r="A1449" s="51" t="s">
        <v>1009</v>
      </c>
      <c r="B1449" s="51" t="s">
        <v>569</v>
      </c>
      <c r="C1449" s="52" t="s">
        <v>5090</v>
      </c>
      <c r="D1449" s="53">
        <v>-1380</v>
      </c>
    </row>
    <row r="1450" spans="1:4" x14ac:dyDescent="0.2">
      <c r="A1450" s="51" t="s">
        <v>1009</v>
      </c>
      <c r="B1450" s="51" t="s">
        <v>569</v>
      </c>
      <c r="C1450" s="52" t="s">
        <v>935</v>
      </c>
      <c r="D1450" s="53">
        <v>41220</v>
      </c>
    </row>
    <row r="1451" spans="1:4" x14ac:dyDescent="0.2">
      <c r="A1451" s="51" t="s">
        <v>1009</v>
      </c>
      <c r="B1451" s="51" t="s">
        <v>569</v>
      </c>
      <c r="C1451" s="52" t="s">
        <v>5092</v>
      </c>
      <c r="D1451" s="53">
        <v>10000</v>
      </c>
    </row>
    <row r="1452" spans="1:4" x14ac:dyDescent="0.2">
      <c r="A1452" s="51" t="s">
        <v>1009</v>
      </c>
      <c r="B1452" s="51" t="s">
        <v>570</v>
      </c>
      <c r="C1452" s="52" t="s">
        <v>5087</v>
      </c>
      <c r="D1452" s="53">
        <v>67800</v>
      </c>
    </row>
    <row r="1453" spans="1:4" x14ac:dyDescent="0.2">
      <c r="A1453" s="51" t="s">
        <v>1009</v>
      </c>
      <c r="B1453" s="51" t="s">
        <v>570</v>
      </c>
      <c r="C1453" s="52" t="s">
        <v>5090</v>
      </c>
      <c r="D1453" s="53">
        <v>220</v>
      </c>
    </row>
    <row r="1454" spans="1:4" x14ac:dyDescent="0.2">
      <c r="A1454" s="51" t="s">
        <v>1009</v>
      </c>
      <c r="B1454" s="51" t="s">
        <v>570</v>
      </c>
      <c r="C1454" s="52" t="s">
        <v>935</v>
      </c>
      <c r="D1454" s="53">
        <v>-830</v>
      </c>
    </row>
    <row r="1455" spans="1:4" x14ac:dyDescent="0.2">
      <c r="A1455" s="51" t="s">
        <v>1009</v>
      </c>
      <c r="B1455" s="51" t="s">
        <v>571</v>
      </c>
      <c r="C1455" s="52" t="s">
        <v>5088</v>
      </c>
      <c r="D1455" s="53">
        <v>100</v>
      </c>
    </row>
    <row r="1456" spans="1:4" x14ac:dyDescent="0.2">
      <c r="A1456" s="51" t="s">
        <v>1009</v>
      </c>
      <c r="B1456" s="51" t="s">
        <v>571</v>
      </c>
      <c r="C1456" s="52" t="s">
        <v>5090</v>
      </c>
      <c r="D1456" s="53">
        <v>-3400</v>
      </c>
    </row>
    <row r="1457" spans="1:4" x14ac:dyDescent="0.2">
      <c r="A1457" s="51" t="s">
        <v>1009</v>
      </c>
      <c r="B1457" s="51" t="s">
        <v>571</v>
      </c>
      <c r="C1457" s="52" t="s">
        <v>935</v>
      </c>
      <c r="D1457" s="53">
        <v>80</v>
      </c>
    </row>
    <row r="1458" spans="1:4" x14ac:dyDescent="0.2">
      <c r="A1458" s="51" t="s">
        <v>1009</v>
      </c>
      <c r="B1458" s="51" t="s">
        <v>571</v>
      </c>
      <c r="C1458" s="52" t="s">
        <v>5092</v>
      </c>
      <c r="D1458" s="53">
        <v>18000</v>
      </c>
    </row>
    <row r="1459" spans="1:4" x14ac:dyDescent="0.2">
      <c r="A1459" s="51" t="s">
        <v>1009</v>
      </c>
      <c r="B1459" s="51" t="s">
        <v>51</v>
      </c>
      <c r="C1459" s="52" t="s">
        <v>5087</v>
      </c>
      <c r="D1459" s="53">
        <v>48420</v>
      </c>
    </row>
    <row r="1460" spans="1:4" x14ac:dyDescent="0.2">
      <c r="A1460" s="51" t="s">
        <v>1009</v>
      </c>
      <c r="B1460" s="51" t="s">
        <v>51</v>
      </c>
      <c r="C1460" s="52" t="s">
        <v>5088</v>
      </c>
      <c r="D1460" s="53">
        <v>10930</v>
      </c>
    </row>
    <row r="1461" spans="1:4" x14ac:dyDescent="0.2">
      <c r="A1461" s="51" t="s">
        <v>1009</v>
      </c>
      <c r="B1461" s="51" t="s">
        <v>51</v>
      </c>
      <c r="C1461" s="52" t="s">
        <v>5089</v>
      </c>
      <c r="D1461" s="53">
        <v>127990</v>
      </c>
    </row>
    <row r="1462" spans="1:4" x14ac:dyDescent="0.2">
      <c r="A1462" s="51" t="s">
        <v>1009</v>
      </c>
      <c r="B1462" s="51" t="s">
        <v>51</v>
      </c>
      <c r="C1462" s="52" t="s">
        <v>5090</v>
      </c>
      <c r="D1462" s="53">
        <v>6260</v>
      </c>
    </row>
    <row r="1463" spans="1:4" x14ac:dyDescent="0.2">
      <c r="A1463" s="51" t="s">
        <v>1009</v>
      </c>
      <c r="B1463" s="51" t="s">
        <v>51</v>
      </c>
      <c r="C1463" s="52" t="s">
        <v>935</v>
      </c>
      <c r="D1463" s="53">
        <v>28812</v>
      </c>
    </row>
    <row r="1464" spans="1:4" x14ac:dyDescent="0.2">
      <c r="A1464" s="51" t="s">
        <v>1009</v>
      </c>
      <c r="B1464" s="51" t="s">
        <v>51</v>
      </c>
      <c r="C1464" s="52" t="s">
        <v>5091</v>
      </c>
      <c r="D1464" s="53">
        <v>18410</v>
      </c>
    </row>
    <row r="1465" spans="1:4" x14ac:dyDescent="0.2">
      <c r="A1465" s="51" t="s">
        <v>1009</v>
      </c>
      <c r="B1465" s="51" t="s">
        <v>51</v>
      </c>
      <c r="C1465" s="52" t="s">
        <v>5092</v>
      </c>
      <c r="D1465" s="53">
        <v>10690</v>
      </c>
    </row>
    <row r="1466" spans="1:4" x14ac:dyDescent="0.2">
      <c r="A1466" s="51" t="s">
        <v>1009</v>
      </c>
      <c r="B1466" s="51" t="s">
        <v>51</v>
      </c>
      <c r="C1466" s="52" t="s">
        <v>5094</v>
      </c>
      <c r="D1466" s="53">
        <v>-116060</v>
      </c>
    </row>
    <row r="1467" spans="1:4" x14ac:dyDescent="0.2">
      <c r="A1467" s="51" t="s">
        <v>1009</v>
      </c>
      <c r="B1467" s="51" t="s">
        <v>572</v>
      </c>
      <c r="C1467" s="52" t="s">
        <v>5090</v>
      </c>
      <c r="D1467" s="53">
        <v>-200</v>
      </c>
    </row>
    <row r="1468" spans="1:4" x14ac:dyDescent="0.2">
      <c r="A1468" s="51" t="s">
        <v>1009</v>
      </c>
      <c r="B1468" s="51" t="s">
        <v>573</v>
      </c>
      <c r="C1468" s="52" t="s">
        <v>5087</v>
      </c>
      <c r="D1468" s="53">
        <v>193720</v>
      </c>
    </row>
    <row r="1469" spans="1:4" x14ac:dyDescent="0.2">
      <c r="A1469" s="51" t="s">
        <v>1009</v>
      </c>
      <c r="B1469" s="51" t="s">
        <v>573</v>
      </c>
      <c r="C1469" s="52" t="s">
        <v>5090</v>
      </c>
      <c r="D1469" s="53">
        <v>5410</v>
      </c>
    </row>
    <row r="1470" spans="1:4" x14ac:dyDescent="0.2">
      <c r="A1470" s="51" t="s">
        <v>1009</v>
      </c>
      <c r="B1470" s="51" t="s">
        <v>574</v>
      </c>
      <c r="C1470" s="52" t="s">
        <v>5087</v>
      </c>
      <c r="D1470" s="53">
        <v>184560</v>
      </c>
    </row>
    <row r="1471" spans="1:4" x14ac:dyDescent="0.2">
      <c r="A1471" s="51" t="s">
        <v>1009</v>
      </c>
      <c r="B1471" s="51" t="s">
        <v>574</v>
      </c>
      <c r="C1471" s="52" t="s">
        <v>5090</v>
      </c>
      <c r="D1471" s="53">
        <v>2080</v>
      </c>
    </row>
    <row r="1472" spans="1:4" x14ac:dyDescent="0.2">
      <c r="A1472" s="51" t="s">
        <v>1009</v>
      </c>
      <c r="B1472" s="51" t="s">
        <v>575</v>
      </c>
      <c r="C1472" s="52" t="s">
        <v>5087</v>
      </c>
      <c r="D1472" s="53">
        <v>41110</v>
      </c>
    </row>
    <row r="1473" spans="1:4" x14ac:dyDescent="0.2">
      <c r="A1473" s="51" t="s">
        <v>1009</v>
      </c>
      <c r="B1473" s="51" t="s">
        <v>575</v>
      </c>
      <c r="C1473" s="52" t="s">
        <v>5090</v>
      </c>
      <c r="D1473" s="53">
        <v>2004</v>
      </c>
    </row>
    <row r="1474" spans="1:4" x14ac:dyDescent="0.2">
      <c r="A1474" s="51" t="s">
        <v>1009</v>
      </c>
      <c r="B1474" s="51" t="s">
        <v>575</v>
      </c>
      <c r="C1474" s="52" t="s">
        <v>935</v>
      </c>
      <c r="D1474" s="53">
        <v>33402</v>
      </c>
    </row>
    <row r="1475" spans="1:4" x14ac:dyDescent="0.2">
      <c r="A1475" s="51" t="s">
        <v>1009</v>
      </c>
      <c r="B1475" s="51" t="s">
        <v>575</v>
      </c>
      <c r="C1475" s="52" t="s">
        <v>5092</v>
      </c>
      <c r="D1475" s="53">
        <v>3000</v>
      </c>
    </row>
    <row r="1476" spans="1:4" x14ac:dyDescent="0.2">
      <c r="A1476" s="51" t="s">
        <v>1009</v>
      </c>
      <c r="B1476" s="51" t="s">
        <v>575</v>
      </c>
      <c r="C1476" s="52" t="s">
        <v>5094</v>
      </c>
      <c r="D1476" s="53">
        <v>-45916</v>
      </c>
    </row>
    <row r="1477" spans="1:4" x14ac:dyDescent="0.2">
      <c r="A1477" s="51" t="s">
        <v>1009</v>
      </c>
      <c r="B1477" s="51" t="s">
        <v>576</v>
      </c>
      <c r="C1477" s="52" t="s">
        <v>935</v>
      </c>
      <c r="D1477" s="53">
        <v>15000</v>
      </c>
    </row>
    <row r="1478" spans="1:4" x14ac:dyDescent="0.2">
      <c r="A1478" s="51" t="s">
        <v>1009</v>
      </c>
      <c r="B1478" s="51" t="s">
        <v>577</v>
      </c>
      <c r="C1478" s="52" t="s">
        <v>5090</v>
      </c>
      <c r="D1478" s="53">
        <v>35</v>
      </c>
    </row>
    <row r="1479" spans="1:4" x14ac:dyDescent="0.2">
      <c r="A1479" s="51" t="s">
        <v>1009</v>
      </c>
      <c r="B1479" s="51" t="s">
        <v>577</v>
      </c>
      <c r="C1479" s="52" t="s">
        <v>935</v>
      </c>
      <c r="D1479" s="53">
        <v>12838</v>
      </c>
    </row>
    <row r="1480" spans="1:4" x14ac:dyDescent="0.2">
      <c r="A1480" s="51" t="s">
        <v>1009</v>
      </c>
      <c r="B1480" s="51" t="s">
        <v>577</v>
      </c>
      <c r="C1480" s="52" t="s">
        <v>5094</v>
      </c>
      <c r="D1480" s="53">
        <v>-12873</v>
      </c>
    </row>
    <row r="1481" spans="1:4" x14ac:dyDescent="0.2">
      <c r="A1481" s="51" t="s">
        <v>1009</v>
      </c>
      <c r="B1481" s="51" t="s">
        <v>964</v>
      </c>
      <c r="C1481" s="52" t="s">
        <v>5087</v>
      </c>
      <c r="D1481" s="53">
        <v>95000</v>
      </c>
    </row>
    <row r="1482" spans="1:4" x14ac:dyDescent="0.2">
      <c r="A1482" s="51" t="s">
        <v>1009</v>
      </c>
      <c r="B1482" s="51" t="s">
        <v>964</v>
      </c>
      <c r="C1482" s="52" t="s">
        <v>5090</v>
      </c>
      <c r="D1482" s="53">
        <v>6580</v>
      </c>
    </row>
    <row r="1483" spans="1:4" x14ac:dyDescent="0.2">
      <c r="A1483" s="51" t="s">
        <v>1009</v>
      </c>
      <c r="B1483" s="51" t="s">
        <v>964</v>
      </c>
      <c r="C1483" s="52" t="s">
        <v>935</v>
      </c>
      <c r="D1483" s="53">
        <v>4600</v>
      </c>
    </row>
    <row r="1484" spans="1:4" x14ac:dyDescent="0.2">
      <c r="A1484" s="51" t="s">
        <v>1009</v>
      </c>
      <c r="B1484" s="51" t="s">
        <v>964</v>
      </c>
      <c r="C1484" s="52" t="s">
        <v>5094</v>
      </c>
      <c r="D1484" s="53">
        <v>-6180</v>
      </c>
    </row>
    <row r="1485" spans="1:4" x14ac:dyDescent="0.2">
      <c r="A1485" s="51" t="s">
        <v>1009</v>
      </c>
      <c r="B1485" s="51" t="s">
        <v>578</v>
      </c>
      <c r="C1485" s="52" t="s">
        <v>5087</v>
      </c>
      <c r="D1485" s="53">
        <v>175730</v>
      </c>
    </row>
    <row r="1486" spans="1:4" x14ac:dyDescent="0.2">
      <c r="A1486" s="51" t="s">
        <v>1009</v>
      </c>
      <c r="B1486" s="51" t="s">
        <v>578</v>
      </c>
      <c r="C1486" s="52" t="s">
        <v>5090</v>
      </c>
      <c r="D1486" s="53">
        <v>3620</v>
      </c>
    </row>
    <row r="1487" spans="1:4" x14ac:dyDescent="0.2">
      <c r="A1487" s="51" t="s">
        <v>1009</v>
      </c>
      <c r="B1487" s="51" t="s">
        <v>578</v>
      </c>
      <c r="C1487" s="52" t="s">
        <v>935</v>
      </c>
      <c r="D1487" s="53">
        <v>6505</v>
      </c>
    </row>
    <row r="1488" spans="1:4" x14ac:dyDescent="0.2">
      <c r="A1488" s="51" t="s">
        <v>1009</v>
      </c>
      <c r="B1488" s="51" t="s">
        <v>578</v>
      </c>
      <c r="C1488" s="52" t="s">
        <v>5094</v>
      </c>
      <c r="D1488" s="53">
        <v>-4000</v>
      </c>
    </row>
    <row r="1489" spans="1:4" x14ac:dyDescent="0.2">
      <c r="A1489" s="51" t="s">
        <v>1009</v>
      </c>
      <c r="B1489" s="51" t="s">
        <v>579</v>
      </c>
      <c r="C1489" s="52" t="s">
        <v>5087</v>
      </c>
      <c r="D1489" s="53">
        <v>12760</v>
      </c>
    </row>
    <row r="1490" spans="1:4" x14ac:dyDescent="0.2">
      <c r="A1490" s="51" t="s">
        <v>1009</v>
      </c>
      <c r="B1490" s="51" t="s">
        <v>579</v>
      </c>
      <c r="C1490" s="52" t="s">
        <v>935</v>
      </c>
      <c r="D1490" s="53">
        <v>6960</v>
      </c>
    </row>
    <row r="1491" spans="1:4" x14ac:dyDescent="0.2">
      <c r="A1491" s="51" t="s">
        <v>1009</v>
      </c>
      <c r="B1491" s="51" t="s">
        <v>579</v>
      </c>
      <c r="C1491" s="52" t="s">
        <v>5094</v>
      </c>
      <c r="D1491" s="53">
        <v>-39760</v>
      </c>
    </row>
    <row r="1492" spans="1:4" x14ac:dyDescent="0.2">
      <c r="A1492" s="51" t="s">
        <v>983</v>
      </c>
      <c r="B1492" s="51" t="s">
        <v>584</v>
      </c>
      <c r="C1492" s="52" t="s">
        <v>935</v>
      </c>
      <c r="D1492" s="53">
        <v>16228</v>
      </c>
    </row>
    <row r="1493" spans="1:4" x14ac:dyDescent="0.2">
      <c r="A1493" s="51" t="s">
        <v>772</v>
      </c>
      <c r="B1493" s="51" t="s">
        <v>586</v>
      </c>
      <c r="C1493" s="52" t="s">
        <v>5087</v>
      </c>
      <c r="D1493" s="53">
        <v>77080</v>
      </c>
    </row>
    <row r="1494" spans="1:4" x14ac:dyDescent="0.2">
      <c r="A1494" s="51" t="s">
        <v>772</v>
      </c>
      <c r="B1494" s="51" t="s">
        <v>586</v>
      </c>
      <c r="C1494" s="52" t="s">
        <v>5090</v>
      </c>
      <c r="D1494" s="53">
        <v>3530</v>
      </c>
    </row>
    <row r="1495" spans="1:4" x14ac:dyDescent="0.2">
      <c r="A1495" s="51" t="s">
        <v>772</v>
      </c>
      <c r="B1495" s="51" t="s">
        <v>586</v>
      </c>
      <c r="C1495" s="52" t="s">
        <v>935</v>
      </c>
      <c r="D1495" s="53">
        <v>184110</v>
      </c>
    </row>
    <row r="1496" spans="1:4" x14ac:dyDescent="0.2">
      <c r="A1496" s="51" t="s">
        <v>772</v>
      </c>
      <c r="B1496" s="51" t="s">
        <v>587</v>
      </c>
      <c r="C1496" s="52" t="s">
        <v>5092</v>
      </c>
      <c r="D1496" s="53">
        <v>358440</v>
      </c>
    </row>
    <row r="1497" spans="1:4" x14ac:dyDescent="0.2">
      <c r="A1497" s="51" t="s">
        <v>772</v>
      </c>
      <c r="B1497" s="51" t="s">
        <v>588</v>
      </c>
      <c r="C1497" s="52" t="s">
        <v>5094</v>
      </c>
      <c r="D1497" s="53">
        <v>-3037000</v>
      </c>
    </row>
    <row r="1498" spans="1:4" x14ac:dyDescent="0.2">
      <c r="A1498" s="51" t="s">
        <v>772</v>
      </c>
      <c r="B1498" s="51" t="s">
        <v>591</v>
      </c>
      <c r="C1498" s="52" t="s">
        <v>5093</v>
      </c>
      <c r="D1498" s="53">
        <v>22840</v>
      </c>
    </row>
    <row r="1499" spans="1:4" x14ac:dyDescent="0.2">
      <c r="A1499" s="51" t="s">
        <v>772</v>
      </c>
      <c r="B1499" s="51" t="s">
        <v>592</v>
      </c>
      <c r="C1499" s="52" t="s">
        <v>5093</v>
      </c>
      <c r="D1499" s="53">
        <v>13140</v>
      </c>
    </row>
    <row r="1500" spans="1:4" x14ac:dyDescent="0.2">
      <c r="A1500" s="51" t="s">
        <v>772</v>
      </c>
      <c r="B1500" s="51" t="s">
        <v>593</v>
      </c>
      <c r="C1500" s="52" t="s">
        <v>5093</v>
      </c>
      <c r="D1500" s="53">
        <v>144980</v>
      </c>
    </row>
    <row r="1501" spans="1:4" x14ac:dyDescent="0.2">
      <c r="A1501" s="51" t="s">
        <v>772</v>
      </c>
      <c r="B1501" s="51" t="s">
        <v>594</v>
      </c>
      <c r="C1501" s="52" t="s">
        <v>5093</v>
      </c>
      <c r="D1501" s="53">
        <v>215280</v>
      </c>
    </row>
    <row r="1502" spans="1:4" x14ac:dyDescent="0.2">
      <c r="A1502" s="51" t="s">
        <v>772</v>
      </c>
      <c r="B1502" s="51" t="s">
        <v>596</v>
      </c>
      <c r="C1502" s="52" t="s">
        <v>5087</v>
      </c>
      <c r="D1502" s="53">
        <v>78420</v>
      </c>
    </row>
    <row r="1503" spans="1:4" x14ac:dyDescent="0.2">
      <c r="A1503" s="51" t="s">
        <v>772</v>
      </c>
      <c r="B1503" s="51" t="s">
        <v>596</v>
      </c>
      <c r="C1503" s="52" t="s">
        <v>5088</v>
      </c>
      <c r="D1503" s="53">
        <v>400</v>
      </c>
    </row>
    <row r="1504" spans="1:4" x14ac:dyDescent="0.2">
      <c r="A1504" s="51" t="s">
        <v>772</v>
      </c>
      <c r="B1504" s="51" t="s">
        <v>596</v>
      </c>
      <c r="C1504" s="52" t="s">
        <v>5090</v>
      </c>
      <c r="D1504" s="53">
        <v>540</v>
      </c>
    </row>
    <row r="1505" spans="1:4" x14ac:dyDescent="0.2">
      <c r="A1505" s="51" t="s">
        <v>772</v>
      </c>
      <c r="B1505" s="51" t="s">
        <v>596</v>
      </c>
      <c r="C1505" s="52" t="s">
        <v>935</v>
      </c>
      <c r="D1505" s="53">
        <v>2250</v>
      </c>
    </row>
    <row r="1506" spans="1:4" x14ac:dyDescent="0.2">
      <c r="A1506" s="51" t="s">
        <v>772</v>
      </c>
      <c r="B1506" s="51" t="s">
        <v>596</v>
      </c>
      <c r="C1506" s="52" t="s">
        <v>5094</v>
      </c>
      <c r="D1506" s="53">
        <v>-79390</v>
      </c>
    </row>
    <row r="1507" spans="1:4" x14ac:dyDescent="0.2">
      <c r="A1507" s="51" t="s">
        <v>772</v>
      </c>
      <c r="B1507" s="51" t="s">
        <v>599</v>
      </c>
      <c r="C1507" s="52" t="s">
        <v>5087</v>
      </c>
      <c r="D1507" s="53">
        <v>832730</v>
      </c>
    </row>
    <row r="1508" spans="1:4" x14ac:dyDescent="0.2">
      <c r="A1508" s="51" t="s">
        <v>772</v>
      </c>
      <c r="B1508" s="51" t="s">
        <v>599</v>
      </c>
      <c r="C1508" s="52" t="s">
        <v>5088</v>
      </c>
      <c r="D1508" s="53">
        <v>10000</v>
      </c>
    </row>
    <row r="1509" spans="1:4" x14ac:dyDescent="0.2">
      <c r="A1509" s="51" t="s">
        <v>772</v>
      </c>
      <c r="B1509" s="51" t="s">
        <v>599</v>
      </c>
      <c r="C1509" s="52" t="s">
        <v>5090</v>
      </c>
      <c r="D1509" s="53">
        <v>35520</v>
      </c>
    </row>
    <row r="1510" spans="1:4" x14ac:dyDescent="0.2">
      <c r="A1510" s="51" t="s">
        <v>772</v>
      </c>
      <c r="B1510" s="51" t="s">
        <v>599</v>
      </c>
      <c r="C1510" s="52" t="s">
        <v>935</v>
      </c>
      <c r="D1510" s="53">
        <v>7800</v>
      </c>
    </row>
    <row r="1511" spans="1:4" x14ac:dyDescent="0.2">
      <c r="A1511" s="51" t="s">
        <v>772</v>
      </c>
      <c r="B1511" s="51" t="s">
        <v>599</v>
      </c>
      <c r="C1511" s="52" t="s">
        <v>5094</v>
      </c>
      <c r="D1511" s="53">
        <v>-70000</v>
      </c>
    </row>
    <row r="1512" spans="1:4" x14ac:dyDescent="0.2">
      <c r="A1512" s="51" t="s">
        <v>772</v>
      </c>
      <c r="B1512" s="51" t="s">
        <v>600</v>
      </c>
      <c r="C1512" s="52" t="s">
        <v>5087</v>
      </c>
      <c r="D1512" s="53">
        <v>33370</v>
      </c>
    </row>
    <row r="1513" spans="1:4" x14ac:dyDescent="0.2">
      <c r="A1513" s="51" t="s">
        <v>772</v>
      </c>
      <c r="B1513" s="51" t="s">
        <v>600</v>
      </c>
      <c r="C1513" s="52" t="s">
        <v>5091</v>
      </c>
      <c r="D1513" s="53">
        <v>135000</v>
      </c>
    </row>
    <row r="1514" spans="1:4" x14ac:dyDescent="0.2">
      <c r="A1514" s="51" t="s">
        <v>772</v>
      </c>
      <c r="B1514" s="51" t="s">
        <v>606</v>
      </c>
      <c r="C1514" s="52" t="s">
        <v>935</v>
      </c>
      <c r="D1514" s="53">
        <v>273050</v>
      </c>
    </row>
    <row r="1515" spans="1:4" x14ac:dyDescent="0.2">
      <c r="A1515" s="51" t="s">
        <v>772</v>
      </c>
      <c r="B1515" s="51" t="s">
        <v>615</v>
      </c>
      <c r="C1515" s="52" t="s">
        <v>5087</v>
      </c>
      <c r="D1515" s="53">
        <v>61700</v>
      </c>
    </row>
    <row r="1516" spans="1:4" x14ac:dyDescent="0.2">
      <c r="A1516" s="51" t="s">
        <v>772</v>
      </c>
      <c r="B1516" s="51" t="s">
        <v>615</v>
      </c>
      <c r="C1516" s="52" t="s">
        <v>5090</v>
      </c>
      <c r="D1516" s="53">
        <v>450</v>
      </c>
    </row>
    <row r="1517" spans="1:4" x14ac:dyDescent="0.2">
      <c r="A1517" s="51" t="s">
        <v>772</v>
      </c>
      <c r="B1517" s="51" t="s">
        <v>615</v>
      </c>
      <c r="C1517" s="52" t="s">
        <v>935</v>
      </c>
      <c r="D1517" s="53">
        <v>25390</v>
      </c>
    </row>
    <row r="1518" spans="1:4" x14ac:dyDescent="0.2">
      <c r="A1518" s="51" t="s">
        <v>772</v>
      </c>
      <c r="B1518" s="51" t="s">
        <v>623</v>
      </c>
      <c r="C1518" s="52" t="s">
        <v>5089</v>
      </c>
      <c r="D1518" s="53">
        <v>6200</v>
      </c>
    </row>
    <row r="1519" spans="1:4" x14ac:dyDescent="0.2">
      <c r="A1519" s="51" t="s">
        <v>772</v>
      </c>
      <c r="B1519" s="51" t="s">
        <v>625</v>
      </c>
      <c r="C1519" s="52" t="s">
        <v>5093</v>
      </c>
      <c r="D1519" s="53">
        <v>18470</v>
      </c>
    </row>
    <row r="1520" spans="1:4" x14ac:dyDescent="0.2">
      <c r="A1520" s="51" t="s">
        <v>772</v>
      </c>
      <c r="B1520" s="51" t="s">
        <v>626</v>
      </c>
      <c r="C1520" s="52" t="s">
        <v>5090</v>
      </c>
      <c r="D1520" s="53">
        <v>1000</v>
      </c>
    </row>
    <row r="1521" spans="1:4" x14ac:dyDescent="0.2">
      <c r="A1521" s="51" t="s">
        <v>772</v>
      </c>
      <c r="B1521" s="51" t="s">
        <v>626</v>
      </c>
      <c r="C1521" s="52" t="s">
        <v>935</v>
      </c>
      <c r="D1521" s="53">
        <v>487190</v>
      </c>
    </row>
    <row r="1522" spans="1:4" x14ac:dyDescent="0.2">
      <c r="A1522" s="51" t="s">
        <v>772</v>
      </c>
      <c r="B1522" s="51" t="s">
        <v>626</v>
      </c>
      <c r="C1522" s="52" t="s">
        <v>5094</v>
      </c>
      <c r="D1522" s="53">
        <v>-488190</v>
      </c>
    </row>
    <row r="1523" spans="1:4" x14ac:dyDescent="0.2">
      <c r="A1523" s="51" t="s">
        <v>772</v>
      </c>
      <c r="B1523" s="51" t="s">
        <v>627</v>
      </c>
      <c r="C1523" s="52" t="s">
        <v>5093</v>
      </c>
      <c r="D1523" s="53">
        <v>20070</v>
      </c>
    </row>
    <row r="1524" spans="1:4" x14ac:dyDescent="0.2">
      <c r="A1524" s="51" t="s">
        <v>772</v>
      </c>
      <c r="B1524" s="51" t="s">
        <v>628</v>
      </c>
      <c r="C1524" s="52" t="s">
        <v>5094</v>
      </c>
      <c r="D1524" s="53">
        <v>-5797404</v>
      </c>
    </row>
    <row r="1525" spans="1:4" x14ac:dyDescent="0.2">
      <c r="A1525" s="51" t="s">
        <v>772</v>
      </c>
      <c r="B1525" s="51" t="s">
        <v>629</v>
      </c>
      <c r="C1525" s="52" t="s">
        <v>5093</v>
      </c>
      <c r="D1525" s="53">
        <v>20820</v>
      </c>
    </row>
    <row r="1526" spans="1:4" x14ac:dyDescent="0.2">
      <c r="A1526" s="51" t="s">
        <v>772</v>
      </c>
      <c r="B1526" s="51" t="s">
        <v>630</v>
      </c>
      <c r="C1526" s="52" t="s">
        <v>5087</v>
      </c>
      <c r="D1526" s="53">
        <v>26980</v>
      </c>
    </row>
    <row r="1527" spans="1:4" x14ac:dyDescent="0.2">
      <c r="A1527" s="51" t="s">
        <v>772</v>
      </c>
      <c r="B1527" s="51" t="s">
        <v>630</v>
      </c>
      <c r="C1527" s="52" t="s">
        <v>5090</v>
      </c>
      <c r="D1527" s="53">
        <v>900</v>
      </c>
    </row>
    <row r="1528" spans="1:4" x14ac:dyDescent="0.2">
      <c r="A1528" s="51" t="s">
        <v>772</v>
      </c>
      <c r="B1528" s="51" t="s">
        <v>630</v>
      </c>
      <c r="C1528" s="52" t="s">
        <v>935</v>
      </c>
      <c r="D1528" s="53">
        <v>8390</v>
      </c>
    </row>
    <row r="1529" spans="1:4" x14ac:dyDescent="0.2">
      <c r="A1529" s="51" t="s">
        <v>772</v>
      </c>
      <c r="B1529" s="51" t="s">
        <v>630</v>
      </c>
      <c r="C1529" s="52" t="s">
        <v>5094</v>
      </c>
      <c r="D1529" s="53">
        <v>-35960</v>
      </c>
    </row>
    <row r="1530" spans="1:4" x14ac:dyDescent="0.2">
      <c r="A1530" s="51" t="s">
        <v>772</v>
      </c>
      <c r="B1530" s="51" t="s">
        <v>632</v>
      </c>
      <c r="C1530" s="52" t="s">
        <v>5087</v>
      </c>
      <c r="D1530" s="53">
        <v>779340</v>
      </c>
    </row>
    <row r="1531" spans="1:4" x14ac:dyDescent="0.2">
      <c r="A1531" s="51" t="s">
        <v>772</v>
      </c>
      <c r="B1531" s="51" t="s">
        <v>632</v>
      </c>
      <c r="C1531" s="52" t="s">
        <v>5090</v>
      </c>
      <c r="D1531" s="53">
        <v>21290</v>
      </c>
    </row>
    <row r="1532" spans="1:4" x14ac:dyDescent="0.2">
      <c r="A1532" s="51" t="s">
        <v>772</v>
      </c>
      <c r="B1532" s="51" t="s">
        <v>632</v>
      </c>
      <c r="C1532" s="52" t="s">
        <v>935</v>
      </c>
      <c r="D1532" s="53">
        <v>37150</v>
      </c>
    </row>
    <row r="1533" spans="1:4" x14ac:dyDescent="0.2">
      <c r="A1533" s="51" t="s">
        <v>772</v>
      </c>
      <c r="B1533" s="51" t="s">
        <v>632</v>
      </c>
      <c r="C1533" s="52" t="s">
        <v>5094</v>
      </c>
      <c r="D1533" s="53">
        <v>-300</v>
      </c>
    </row>
    <row r="1534" spans="1:4" x14ac:dyDescent="0.2">
      <c r="A1534" s="51" t="s">
        <v>772</v>
      </c>
      <c r="B1534" s="51" t="s">
        <v>633</v>
      </c>
      <c r="C1534" s="52" t="s">
        <v>5087</v>
      </c>
      <c r="D1534" s="53">
        <v>90360</v>
      </c>
    </row>
    <row r="1535" spans="1:4" x14ac:dyDescent="0.2">
      <c r="A1535" s="51" t="s">
        <v>772</v>
      </c>
      <c r="B1535" s="51" t="s">
        <v>633</v>
      </c>
      <c r="C1535" s="52" t="s">
        <v>5090</v>
      </c>
      <c r="D1535" s="53">
        <v>6470</v>
      </c>
    </row>
    <row r="1536" spans="1:4" x14ac:dyDescent="0.2">
      <c r="A1536" s="51" t="s">
        <v>772</v>
      </c>
      <c r="B1536" s="51" t="s">
        <v>633</v>
      </c>
      <c r="C1536" s="52" t="s">
        <v>935</v>
      </c>
      <c r="D1536" s="53">
        <v>4230</v>
      </c>
    </row>
    <row r="1537" spans="1:4" x14ac:dyDescent="0.2">
      <c r="A1537" s="51" t="s">
        <v>772</v>
      </c>
      <c r="B1537" s="51" t="s">
        <v>633</v>
      </c>
      <c r="C1537" s="52" t="s">
        <v>5094</v>
      </c>
      <c r="D1537" s="53">
        <v>-100000</v>
      </c>
    </row>
    <row r="1538" spans="1:4" x14ac:dyDescent="0.2">
      <c r="A1538" s="51" t="s">
        <v>993</v>
      </c>
      <c r="B1538" s="51" t="s">
        <v>637</v>
      </c>
      <c r="C1538" s="52" t="s">
        <v>5087</v>
      </c>
      <c r="D1538" s="53">
        <v>522472</v>
      </c>
    </row>
    <row r="1539" spans="1:4" x14ac:dyDescent="0.2">
      <c r="A1539" s="51" t="s">
        <v>993</v>
      </c>
      <c r="B1539" s="51" t="s">
        <v>637</v>
      </c>
      <c r="C1539" s="52" t="s">
        <v>5088</v>
      </c>
      <c r="D1539" s="53">
        <v>14330</v>
      </c>
    </row>
    <row r="1540" spans="1:4" x14ac:dyDescent="0.2">
      <c r="A1540" s="51" t="s">
        <v>993</v>
      </c>
      <c r="B1540" s="51" t="s">
        <v>637</v>
      </c>
      <c r="C1540" s="52" t="s">
        <v>5090</v>
      </c>
      <c r="D1540" s="53">
        <v>12810</v>
      </c>
    </row>
    <row r="1541" spans="1:4" x14ac:dyDescent="0.2">
      <c r="A1541" s="51" t="s">
        <v>993</v>
      </c>
      <c r="B1541" s="51" t="s">
        <v>637</v>
      </c>
      <c r="C1541" s="52" t="s">
        <v>935</v>
      </c>
      <c r="D1541" s="53">
        <v>202885</v>
      </c>
    </row>
    <row r="1542" spans="1:4" x14ac:dyDescent="0.2">
      <c r="A1542" s="51" t="s">
        <v>993</v>
      </c>
      <c r="B1542" s="51" t="s">
        <v>637</v>
      </c>
      <c r="C1542" s="52" t="s">
        <v>5091</v>
      </c>
      <c r="D1542" s="53">
        <v>1450</v>
      </c>
    </row>
    <row r="1543" spans="1:4" x14ac:dyDescent="0.2">
      <c r="A1543" s="51" t="s">
        <v>993</v>
      </c>
      <c r="B1543" s="51" t="s">
        <v>637</v>
      </c>
      <c r="C1543" s="52" t="s">
        <v>5092</v>
      </c>
      <c r="D1543" s="53">
        <v>987500</v>
      </c>
    </row>
    <row r="1544" spans="1:4" x14ac:dyDescent="0.2">
      <c r="A1544" s="51" t="s">
        <v>993</v>
      </c>
      <c r="B1544" s="51" t="s">
        <v>965</v>
      </c>
      <c r="C1544" s="52" t="s">
        <v>935</v>
      </c>
      <c r="D1544" s="53">
        <v>380410</v>
      </c>
    </row>
    <row r="1545" spans="1:4" x14ac:dyDescent="0.2">
      <c r="A1545" s="51" t="s">
        <v>993</v>
      </c>
      <c r="B1545" s="51" t="s">
        <v>639</v>
      </c>
      <c r="C1545" s="52" t="s">
        <v>935</v>
      </c>
      <c r="D1545" s="53">
        <v>-18487</v>
      </c>
    </row>
    <row r="1546" spans="1:4" x14ac:dyDescent="0.2">
      <c r="A1546" s="51" t="s">
        <v>993</v>
      </c>
      <c r="B1546" s="51" t="s">
        <v>641</v>
      </c>
      <c r="C1546" s="52" t="s">
        <v>5087</v>
      </c>
      <c r="D1546" s="53">
        <v>409154</v>
      </c>
    </row>
    <row r="1547" spans="1:4" x14ac:dyDescent="0.2">
      <c r="A1547" s="51" t="s">
        <v>993</v>
      </c>
      <c r="B1547" s="51" t="s">
        <v>641</v>
      </c>
      <c r="C1547" s="52" t="s">
        <v>5089</v>
      </c>
      <c r="D1547" s="53">
        <v>9347</v>
      </c>
    </row>
    <row r="1548" spans="1:4" x14ac:dyDescent="0.2">
      <c r="A1548" s="51" t="s">
        <v>993</v>
      </c>
      <c r="B1548" s="51" t="s">
        <v>641</v>
      </c>
      <c r="C1548" s="52" t="s">
        <v>5090</v>
      </c>
      <c r="D1548" s="53">
        <v>4220</v>
      </c>
    </row>
    <row r="1549" spans="1:4" x14ac:dyDescent="0.2">
      <c r="A1549" s="51" t="s">
        <v>993</v>
      </c>
      <c r="B1549" s="51" t="s">
        <v>641</v>
      </c>
      <c r="C1549" s="52" t="s">
        <v>935</v>
      </c>
      <c r="D1549" s="53">
        <v>35890</v>
      </c>
    </row>
    <row r="1550" spans="1:4" x14ac:dyDescent="0.2">
      <c r="A1550" s="51" t="s">
        <v>993</v>
      </c>
      <c r="B1550" s="51" t="s">
        <v>641</v>
      </c>
      <c r="C1550" s="52" t="s">
        <v>5093</v>
      </c>
      <c r="D1550" s="53">
        <v>13100</v>
      </c>
    </row>
    <row r="1551" spans="1:4" x14ac:dyDescent="0.2">
      <c r="A1551" s="51" t="s">
        <v>993</v>
      </c>
      <c r="B1551" s="51" t="s">
        <v>642</v>
      </c>
      <c r="C1551" s="52" t="s">
        <v>5087</v>
      </c>
      <c r="D1551" s="53">
        <v>417678</v>
      </c>
    </row>
    <row r="1552" spans="1:4" x14ac:dyDescent="0.2">
      <c r="A1552" s="51" t="s">
        <v>993</v>
      </c>
      <c r="B1552" s="51" t="s">
        <v>642</v>
      </c>
      <c r="C1552" s="52" t="s">
        <v>5089</v>
      </c>
      <c r="D1552" s="53">
        <v>8480</v>
      </c>
    </row>
    <row r="1553" spans="1:4" x14ac:dyDescent="0.2">
      <c r="A1553" s="51" t="s">
        <v>993</v>
      </c>
      <c r="B1553" s="51" t="s">
        <v>642</v>
      </c>
      <c r="C1553" s="52" t="s">
        <v>5090</v>
      </c>
      <c r="D1553" s="53">
        <v>4450</v>
      </c>
    </row>
    <row r="1554" spans="1:4" x14ac:dyDescent="0.2">
      <c r="A1554" s="51" t="s">
        <v>993</v>
      </c>
      <c r="B1554" s="51" t="s">
        <v>642</v>
      </c>
      <c r="C1554" s="52" t="s">
        <v>935</v>
      </c>
      <c r="D1554" s="53">
        <v>36530</v>
      </c>
    </row>
    <row r="1555" spans="1:4" x14ac:dyDescent="0.2">
      <c r="A1555" s="51" t="s">
        <v>993</v>
      </c>
      <c r="B1555" s="51" t="s">
        <v>642</v>
      </c>
      <c r="C1555" s="52" t="s">
        <v>5093</v>
      </c>
      <c r="D1555" s="53">
        <v>11300</v>
      </c>
    </row>
    <row r="1556" spans="1:4" x14ac:dyDescent="0.2">
      <c r="A1556" s="51" t="s">
        <v>993</v>
      </c>
      <c r="B1556" s="51" t="s">
        <v>643</v>
      </c>
      <c r="C1556" s="52" t="s">
        <v>5087</v>
      </c>
      <c r="D1556" s="53">
        <v>135505</v>
      </c>
    </row>
    <row r="1557" spans="1:4" x14ac:dyDescent="0.2">
      <c r="A1557" s="51" t="s">
        <v>993</v>
      </c>
      <c r="B1557" s="51" t="s">
        <v>643</v>
      </c>
      <c r="C1557" s="52" t="s">
        <v>5089</v>
      </c>
      <c r="D1557" s="53">
        <v>15070</v>
      </c>
    </row>
    <row r="1558" spans="1:4" x14ac:dyDescent="0.2">
      <c r="A1558" s="51" t="s">
        <v>993</v>
      </c>
      <c r="B1558" s="51" t="s">
        <v>643</v>
      </c>
      <c r="C1558" s="52" t="s">
        <v>5093</v>
      </c>
      <c r="D1558" s="53">
        <v>15520</v>
      </c>
    </row>
    <row r="1559" spans="1:4" x14ac:dyDescent="0.2">
      <c r="A1559" s="51" t="s">
        <v>993</v>
      </c>
      <c r="B1559" s="51" t="s">
        <v>644</v>
      </c>
      <c r="C1559" s="52" t="s">
        <v>5087</v>
      </c>
      <c r="D1559" s="53">
        <v>635019</v>
      </c>
    </row>
    <row r="1560" spans="1:4" x14ac:dyDescent="0.2">
      <c r="A1560" s="51" t="s">
        <v>993</v>
      </c>
      <c r="B1560" s="51" t="s">
        <v>644</v>
      </c>
      <c r="C1560" s="52" t="s">
        <v>5089</v>
      </c>
      <c r="D1560" s="53">
        <v>19135</v>
      </c>
    </row>
    <row r="1561" spans="1:4" x14ac:dyDescent="0.2">
      <c r="A1561" s="51" t="s">
        <v>993</v>
      </c>
      <c r="B1561" s="51" t="s">
        <v>644</v>
      </c>
      <c r="C1561" s="52" t="s">
        <v>5090</v>
      </c>
      <c r="D1561" s="53">
        <v>4610</v>
      </c>
    </row>
    <row r="1562" spans="1:4" x14ac:dyDescent="0.2">
      <c r="A1562" s="51" t="s">
        <v>993</v>
      </c>
      <c r="B1562" s="51" t="s">
        <v>644</v>
      </c>
      <c r="C1562" s="52" t="s">
        <v>935</v>
      </c>
      <c r="D1562" s="53">
        <v>27653</v>
      </c>
    </row>
    <row r="1563" spans="1:4" x14ac:dyDescent="0.2">
      <c r="A1563" s="51" t="s">
        <v>993</v>
      </c>
      <c r="B1563" s="51" t="s">
        <v>644</v>
      </c>
      <c r="C1563" s="52" t="s">
        <v>5093</v>
      </c>
      <c r="D1563" s="53">
        <v>7160</v>
      </c>
    </row>
    <row r="1564" spans="1:4" x14ac:dyDescent="0.2">
      <c r="A1564" s="51" t="s">
        <v>993</v>
      </c>
      <c r="B1564" s="51" t="s">
        <v>644</v>
      </c>
      <c r="C1564" s="52" t="s">
        <v>5094</v>
      </c>
      <c r="D1564" s="53">
        <v>-176716</v>
      </c>
    </row>
    <row r="1565" spans="1:4" x14ac:dyDescent="0.2">
      <c r="A1565" s="51" t="s">
        <v>993</v>
      </c>
      <c r="B1565" s="51" t="s">
        <v>645</v>
      </c>
      <c r="C1565" s="52" t="s">
        <v>5091</v>
      </c>
      <c r="D1565" s="53">
        <v>634387</v>
      </c>
    </row>
    <row r="1566" spans="1:4" x14ac:dyDescent="0.2">
      <c r="A1566" s="51" t="s">
        <v>993</v>
      </c>
      <c r="B1566" s="51" t="s">
        <v>645</v>
      </c>
      <c r="C1566" s="52" t="s">
        <v>5094</v>
      </c>
      <c r="D1566" s="53">
        <v>-280224</v>
      </c>
    </row>
    <row r="1567" spans="1:4" x14ac:dyDescent="0.2">
      <c r="A1567" s="51" t="s">
        <v>993</v>
      </c>
      <c r="B1567" s="51" t="s">
        <v>646</v>
      </c>
      <c r="C1567" s="52" t="s">
        <v>5087</v>
      </c>
      <c r="D1567" s="53">
        <v>912750</v>
      </c>
    </row>
    <row r="1568" spans="1:4" x14ac:dyDescent="0.2">
      <c r="A1568" s="51" t="s">
        <v>993</v>
      </c>
      <c r="B1568" s="51" t="s">
        <v>646</v>
      </c>
      <c r="C1568" s="52" t="s">
        <v>5090</v>
      </c>
      <c r="D1568" s="53">
        <v>34755</v>
      </c>
    </row>
    <row r="1569" spans="1:4" x14ac:dyDescent="0.2">
      <c r="A1569" s="51" t="s">
        <v>993</v>
      </c>
      <c r="B1569" s="51" t="s">
        <v>646</v>
      </c>
      <c r="C1569" s="52" t="s">
        <v>935</v>
      </c>
      <c r="D1569" s="53">
        <v>144680</v>
      </c>
    </row>
    <row r="1570" spans="1:4" x14ac:dyDescent="0.2">
      <c r="A1570" s="51" t="s">
        <v>993</v>
      </c>
      <c r="B1570" s="51" t="s">
        <v>646</v>
      </c>
      <c r="C1570" s="52" t="s">
        <v>5091</v>
      </c>
      <c r="D1570" s="53">
        <v>5000</v>
      </c>
    </row>
    <row r="1571" spans="1:4" x14ac:dyDescent="0.2">
      <c r="A1571" s="51" t="s">
        <v>993</v>
      </c>
      <c r="B1571" s="51" t="s">
        <v>647</v>
      </c>
      <c r="C1571" s="52" t="s">
        <v>5087</v>
      </c>
      <c r="D1571" s="53">
        <v>861302</v>
      </c>
    </row>
    <row r="1572" spans="1:4" x14ac:dyDescent="0.2">
      <c r="A1572" s="51" t="s">
        <v>993</v>
      </c>
      <c r="B1572" s="51" t="s">
        <v>647</v>
      </c>
      <c r="C1572" s="52" t="s">
        <v>5090</v>
      </c>
      <c r="D1572" s="53">
        <v>32325</v>
      </c>
    </row>
    <row r="1573" spans="1:4" x14ac:dyDescent="0.2">
      <c r="A1573" s="51" t="s">
        <v>993</v>
      </c>
      <c r="B1573" s="51" t="s">
        <v>647</v>
      </c>
      <c r="C1573" s="52" t="s">
        <v>935</v>
      </c>
      <c r="D1573" s="53">
        <v>107434</v>
      </c>
    </row>
    <row r="1574" spans="1:4" x14ac:dyDescent="0.2">
      <c r="A1574" s="51" t="s">
        <v>993</v>
      </c>
      <c r="B1574" s="51" t="s">
        <v>647</v>
      </c>
      <c r="C1574" s="52" t="s">
        <v>5091</v>
      </c>
      <c r="D1574" s="53">
        <v>5000</v>
      </c>
    </row>
    <row r="1575" spans="1:4" x14ac:dyDescent="0.2">
      <c r="A1575" s="51" t="s">
        <v>993</v>
      </c>
      <c r="B1575" s="51" t="s">
        <v>648</v>
      </c>
      <c r="C1575" s="52" t="s">
        <v>5087</v>
      </c>
      <c r="D1575" s="53">
        <v>365050</v>
      </c>
    </row>
    <row r="1576" spans="1:4" x14ac:dyDescent="0.2">
      <c r="A1576" s="51" t="s">
        <v>993</v>
      </c>
      <c r="B1576" s="51" t="s">
        <v>648</v>
      </c>
      <c r="C1576" s="52" t="s">
        <v>5089</v>
      </c>
      <c r="D1576" s="53">
        <v>10960</v>
      </c>
    </row>
    <row r="1577" spans="1:4" x14ac:dyDescent="0.2">
      <c r="A1577" s="51" t="s">
        <v>993</v>
      </c>
      <c r="B1577" s="51" t="s">
        <v>648</v>
      </c>
      <c r="C1577" s="52" t="s">
        <v>5090</v>
      </c>
      <c r="D1577" s="53">
        <v>9255</v>
      </c>
    </row>
    <row r="1578" spans="1:4" x14ac:dyDescent="0.2">
      <c r="A1578" s="51" t="s">
        <v>993</v>
      </c>
      <c r="B1578" s="51" t="s">
        <v>648</v>
      </c>
      <c r="C1578" s="52" t="s">
        <v>935</v>
      </c>
      <c r="D1578" s="53">
        <v>38099</v>
      </c>
    </row>
    <row r="1579" spans="1:4" x14ac:dyDescent="0.2">
      <c r="A1579" s="51" t="s">
        <v>993</v>
      </c>
      <c r="B1579" s="51" t="s">
        <v>648</v>
      </c>
      <c r="C1579" s="52" t="s">
        <v>5091</v>
      </c>
      <c r="D1579" s="53">
        <v>5000</v>
      </c>
    </row>
    <row r="1580" spans="1:4" x14ac:dyDescent="0.2">
      <c r="A1580" s="51" t="s">
        <v>993</v>
      </c>
      <c r="B1580" s="51" t="s">
        <v>649</v>
      </c>
      <c r="C1580" s="52" t="s">
        <v>5087</v>
      </c>
      <c r="D1580" s="53">
        <v>411801</v>
      </c>
    </row>
    <row r="1581" spans="1:4" x14ac:dyDescent="0.2">
      <c r="A1581" s="51" t="s">
        <v>993</v>
      </c>
      <c r="B1581" s="51" t="s">
        <v>649</v>
      </c>
      <c r="C1581" s="52" t="s">
        <v>5090</v>
      </c>
      <c r="D1581" s="53">
        <v>16110</v>
      </c>
    </row>
    <row r="1582" spans="1:4" x14ac:dyDescent="0.2">
      <c r="A1582" s="51" t="s">
        <v>993</v>
      </c>
      <c r="B1582" s="51" t="s">
        <v>649</v>
      </c>
      <c r="C1582" s="52" t="s">
        <v>935</v>
      </c>
      <c r="D1582" s="53">
        <v>36648</v>
      </c>
    </row>
    <row r="1583" spans="1:4" x14ac:dyDescent="0.2">
      <c r="A1583" s="51" t="s">
        <v>993</v>
      </c>
      <c r="B1583" s="51" t="s">
        <v>649</v>
      </c>
      <c r="C1583" s="52" t="s">
        <v>5091</v>
      </c>
      <c r="D1583" s="53">
        <v>5000</v>
      </c>
    </row>
    <row r="1584" spans="1:4" x14ac:dyDescent="0.2">
      <c r="A1584" s="51" t="s">
        <v>993</v>
      </c>
      <c r="B1584" s="51" t="s">
        <v>651</v>
      </c>
      <c r="C1584" s="52" t="s">
        <v>5091</v>
      </c>
      <c r="D1584" s="53">
        <v>649737</v>
      </c>
    </row>
    <row r="1585" spans="1:4" x14ac:dyDescent="0.2">
      <c r="A1585" s="51" t="s">
        <v>993</v>
      </c>
      <c r="B1585" s="51" t="s">
        <v>652</v>
      </c>
      <c r="C1585" s="52" t="s">
        <v>5087</v>
      </c>
      <c r="D1585" s="53">
        <v>459932</v>
      </c>
    </row>
    <row r="1586" spans="1:4" x14ac:dyDescent="0.2">
      <c r="A1586" s="51" t="s">
        <v>993</v>
      </c>
      <c r="B1586" s="51" t="s">
        <v>652</v>
      </c>
      <c r="C1586" s="52" t="s">
        <v>5089</v>
      </c>
      <c r="D1586" s="53">
        <v>11370</v>
      </c>
    </row>
    <row r="1587" spans="1:4" x14ac:dyDescent="0.2">
      <c r="A1587" s="51" t="s">
        <v>993</v>
      </c>
      <c r="B1587" s="51" t="s">
        <v>652</v>
      </c>
      <c r="C1587" s="52" t="s">
        <v>5090</v>
      </c>
      <c r="D1587" s="53">
        <v>32190</v>
      </c>
    </row>
    <row r="1588" spans="1:4" x14ac:dyDescent="0.2">
      <c r="A1588" s="51" t="s">
        <v>993</v>
      </c>
      <c r="B1588" s="51" t="s">
        <v>652</v>
      </c>
      <c r="C1588" s="52" t="s">
        <v>935</v>
      </c>
      <c r="D1588" s="53">
        <v>51280</v>
      </c>
    </row>
    <row r="1589" spans="1:4" x14ac:dyDescent="0.2">
      <c r="A1589" s="51" t="s">
        <v>993</v>
      </c>
      <c r="B1589" s="51" t="s">
        <v>652</v>
      </c>
      <c r="C1589" s="52" t="s">
        <v>5091</v>
      </c>
      <c r="D1589" s="53">
        <v>21024</v>
      </c>
    </row>
    <row r="1590" spans="1:4" x14ac:dyDescent="0.2">
      <c r="A1590" s="51" t="s">
        <v>993</v>
      </c>
      <c r="B1590" s="51" t="s">
        <v>652</v>
      </c>
      <c r="C1590" s="52" t="s">
        <v>5094</v>
      </c>
      <c r="D1590" s="53">
        <v>-154160</v>
      </c>
    </row>
    <row r="1591" spans="1:4" x14ac:dyDescent="0.2">
      <c r="A1591" s="51" t="s">
        <v>993</v>
      </c>
      <c r="B1591" s="51" t="s">
        <v>653</v>
      </c>
      <c r="C1591" s="52" t="s">
        <v>5087</v>
      </c>
      <c r="D1591" s="53">
        <v>352860</v>
      </c>
    </row>
    <row r="1592" spans="1:4" x14ac:dyDescent="0.2">
      <c r="A1592" s="51" t="s">
        <v>993</v>
      </c>
      <c r="B1592" s="51" t="s">
        <v>653</v>
      </c>
      <c r="C1592" s="52" t="s">
        <v>5090</v>
      </c>
      <c r="D1592" s="53">
        <v>6360</v>
      </c>
    </row>
    <row r="1593" spans="1:4" x14ac:dyDescent="0.2">
      <c r="A1593" s="51" t="s">
        <v>993</v>
      </c>
      <c r="B1593" s="51" t="s">
        <v>653</v>
      </c>
      <c r="C1593" s="52" t="s">
        <v>935</v>
      </c>
      <c r="D1593" s="53">
        <v>760</v>
      </c>
    </row>
    <row r="1594" spans="1:4" x14ac:dyDescent="0.2">
      <c r="A1594" s="51" t="s">
        <v>993</v>
      </c>
      <c r="B1594" s="51" t="s">
        <v>653</v>
      </c>
      <c r="C1594" s="52" t="s">
        <v>5094</v>
      </c>
      <c r="D1594" s="53">
        <v>-345146</v>
      </c>
    </row>
    <row r="1595" spans="1:4" x14ac:dyDescent="0.2">
      <c r="A1595" s="51" t="s">
        <v>993</v>
      </c>
      <c r="B1595" s="51" t="s">
        <v>654</v>
      </c>
      <c r="C1595" s="52" t="s">
        <v>5091</v>
      </c>
      <c r="D1595" s="53">
        <v>463290</v>
      </c>
    </row>
    <row r="1596" spans="1:4" x14ac:dyDescent="0.2">
      <c r="A1596" s="51" t="s">
        <v>993</v>
      </c>
      <c r="B1596" s="51" t="s">
        <v>654</v>
      </c>
      <c r="C1596" s="52" t="s">
        <v>938</v>
      </c>
      <c r="D1596" s="53">
        <v>237622</v>
      </c>
    </row>
    <row r="1597" spans="1:4" x14ac:dyDescent="0.2">
      <c r="A1597" s="51" t="s">
        <v>993</v>
      </c>
      <c r="B1597" s="51" t="s">
        <v>655</v>
      </c>
      <c r="C1597" s="52" t="s">
        <v>5087</v>
      </c>
      <c r="D1597" s="53">
        <v>57080</v>
      </c>
    </row>
    <row r="1598" spans="1:4" x14ac:dyDescent="0.2">
      <c r="A1598" s="51" t="s">
        <v>993</v>
      </c>
      <c r="B1598" s="51" t="s">
        <v>655</v>
      </c>
      <c r="C1598" s="52" t="s">
        <v>5090</v>
      </c>
      <c r="D1598" s="53">
        <v>460</v>
      </c>
    </row>
    <row r="1599" spans="1:4" x14ac:dyDescent="0.2">
      <c r="A1599" s="51" t="s">
        <v>993</v>
      </c>
      <c r="B1599" s="51" t="s">
        <v>655</v>
      </c>
      <c r="C1599" s="52" t="s">
        <v>935</v>
      </c>
      <c r="D1599" s="53">
        <v>-50000</v>
      </c>
    </row>
    <row r="1600" spans="1:4" x14ac:dyDescent="0.2">
      <c r="A1600" s="51" t="s">
        <v>993</v>
      </c>
      <c r="B1600" s="51" t="s">
        <v>655</v>
      </c>
      <c r="C1600" s="52" t="s">
        <v>5091</v>
      </c>
      <c r="D1600" s="53">
        <v>324629</v>
      </c>
    </row>
    <row r="1601" spans="1:4" x14ac:dyDescent="0.2">
      <c r="A1601" s="51" t="s">
        <v>993</v>
      </c>
      <c r="B1601" s="51" t="s">
        <v>656</v>
      </c>
      <c r="C1601" s="52" t="s">
        <v>5087</v>
      </c>
      <c r="D1601" s="53">
        <v>592217</v>
      </c>
    </row>
    <row r="1602" spans="1:4" x14ac:dyDescent="0.2">
      <c r="A1602" s="51" t="s">
        <v>993</v>
      </c>
      <c r="B1602" s="51" t="s">
        <v>656</v>
      </c>
      <c r="C1602" s="52" t="s">
        <v>5090</v>
      </c>
      <c r="D1602" s="53">
        <v>22395</v>
      </c>
    </row>
    <row r="1603" spans="1:4" x14ac:dyDescent="0.2">
      <c r="A1603" s="51" t="s">
        <v>993</v>
      </c>
      <c r="B1603" s="51" t="s">
        <v>656</v>
      </c>
      <c r="C1603" s="52" t="s">
        <v>935</v>
      </c>
      <c r="D1603" s="53">
        <v>16100</v>
      </c>
    </row>
    <row r="1604" spans="1:4" x14ac:dyDescent="0.2">
      <c r="A1604" s="51" t="s">
        <v>993</v>
      </c>
      <c r="B1604" s="51" t="s">
        <v>657</v>
      </c>
      <c r="C1604" s="52" t="s">
        <v>5088</v>
      </c>
      <c r="D1604" s="53">
        <v>6230</v>
      </c>
    </row>
    <row r="1605" spans="1:4" x14ac:dyDescent="0.2">
      <c r="A1605" s="51" t="s">
        <v>993</v>
      </c>
      <c r="B1605" s="51" t="s">
        <v>657</v>
      </c>
      <c r="C1605" s="52" t="s">
        <v>935</v>
      </c>
      <c r="D1605" s="53">
        <v>150260</v>
      </c>
    </row>
    <row r="1606" spans="1:4" x14ac:dyDescent="0.2">
      <c r="A1606" s="51" t="s">
        <v>993</v>
      </c>
      <c r="B1606" s="51" t="s">
        <v>657</v>
      </c>
      <c r="C1606" s="52" t="s">
        <v>5091</v>
      </c>
      <c r="D1606" s="53">
        <v>276428</v>
      </c>
    </row>
    <row r="1607" spans="1:4" x14ac:dyDescent="0.2">
      <c r="A1607" s="51" t="s">
        <v>993</v>
      </c>
      <c r="B1607" s="51" t="s">
        <v>658</v>
      </c>
      <c r="C1607" s="52" t="s">
        <v>5087</v>
      </c>
      <c r="D1607" s="53">
        <v>799850</v>
      </c>
    </row>
    <row r="1608" spans="1:4" x14ac:dyDescent="0.2">
      <c r="A1608" s="51" t="s">
        <v>993</v>
      </c>
      <c r="B1608" s="51" t="s">
        <v>658</v>
      </c>
      <c r="C1608" s="52" t="s">
        <v>5090</v>
      </c>
      <c r="D1608" s="53">
        <v>29325</v>
      </c>
    </row>
    <row r="1609" spans="1:4" x14ac:dyDescent="0.2">
      <c r="A1609" s="51" t="s">
        <v>993</v>
      </c>
      <c r="B1609" s="51" t="s">
        <v>658</v>
      </c>
      <c r="C1609" s="52" t="s">
        <v>935</v>
      </c>
      <c r="D1609" s="53">
        <v>24150</v>
      </c>
    </row>
    <row r="1610" spans="1:4" x14ac:dyDescent="0.2">
      <c r="A1610" s="51" t="s">
        <v>993</v>
      </c>
      <c r="B1610" s="51" t="s">
        <v>659</v>
      </c>
      <c r="C1610" s="52" t="s">
        <v>5088</v>
      </c>
      <c r="D1610" s="53">
        <v>18674</v>
      </c>
    </row>
    <row r="1611" spans="1:4" x14ac:dyDescent="0.2">
      <c r="A1611" s="51" t="s">
        <v>993</v>
      </c>
      <c r="B1611" s="51" t="s">
        <v>659</v>
      </c>
      <c r="C1611" s="52" t="s">
        <v>935</v>
      </c>
      <c r="D1611" s="53">
        <v>71534</v>
      </c>
    </row>
    <row r="1612" spans="1:4" x14ac:dyDescent="0.2">
      <c r="A1612" s="51" t="s">
        <v>993</v>
      </c>
      <c r="B1612" s="51" t="s">
        <v>659</v>
      </c>
      <c r="C1612" s="52" t="s">
        <v>5091</v>
      </c>
      <c r="D1612" s="53">
        <v>2898040</v>
      </c>
    </row>
    <row r="1613" spans="1:4" x14ac:dyDescent="0.2">
      <c r="A1613" s="51" t="s">
        <v>993</v>
      </c>
      <c r="B1613" s="51" t="s">
        <v>660</v>
      </c>
      <c r="C1613" s="52" t="s">
        <v>5091</v>
      </c>
      <c r="D1613" s="53">
        <v>104819</v>
      </c>
    </row>
    <row r="1614" spans="1:4" x14ac:dyDescent="0.2">
      <c r="A1614" s="51" t="s">
        <v>993</v>
      </c>
      <c r="B1614" s="51" t="s">
        <v>661</v>
      </c>
      <c r="C1614" s="52" t="s">
        <v>5088</v>
      </c>
      <c r="D1614" s="53">
        <v>3000</v>
      </c>
    </row>
    <row r="1615" spans="1:4" x14ac:dyDescent="0.2">
      <c r="A1615" s="51" t="s">
        <v>993</v>
      </c>
      <c r="B1615" s="51" t="s">
        <v>661</v>
      </c>
      <c r="C1615" s="52" t="s">
        <v>5091</v>
      </c>
      <c r="D1615" s="53">
        <v>575513</v>
      </c>
    </row>
    <row r="1616" spans="1:4" x14ac:dyDescent="0.2">
      <c r="A1616" s="51" t="s">
        <v>993</v>
      </c>
      <c r="B1616" s="51" t="s">
        <v>662</v>
      </c>
      <c r="C1616" s="52" t="s">
        <v>5091</v>
      </c>
      <c r="D1616" s="53">
        <v>2861929</v>
      </c>
    </row>
    <row r="1617" spans="1:4" x14ac:dyDescent="0.2">
      <c r="A1617" s="51" t="s">
        <v>993</v>
      </c>
      <c r="B1617" s="51" t="s">
        <v>663</v>
      </c>
      <c r="C1617" s="52" t="s">
        <v>5087</v>
      </c>
      <c r="D1617" s="53">
        <v>422250</v>
      </c>
    </row>
    <row r="1618" spans="1:4" x14ac:dyDescent="0.2">
      <c r="A1618" s="51" t="s">
        <v>993</v>
      </c>
      <c r="B1618" s="51" t="s">
        <v>663</v>
      </c>
      <c r="C1618" s="52" t="s">
        <v>5088</v>
      </c>
      <c r="D1618" s="53">
        <v>3500</v>
      </c>
    </row>
    <row r="1619" spans="1:4" x14ac:dyDescent="0.2">
      <c r="A1619" s="51" t="s">
        <v>993</v>
      </c>
      <c r="B1619" s="51" t="s">
        <v>663</v>
      </c>
      <c r="C1619" s="52" t="s">
        <v>5089</v>
      </c>
      <c r="D1619" s="53">
        <v>700</v>
      </c>
    </row>
    <row r="1620" spans="1:4" x14ac:dyDescent="0.2">
      <c r="A1620" s="51" t="s">
        <v>993</v>
      </c>
      <c r="B1620" s="51" t="s">
        <v>663</v>
      </c>
      <c r="C1620" s="52" t="s">
        <v>5090</v>
      </c>
      <c r="D1620" s="53">
        <v>20130</v>
      </c>
    </row>
    <row r="1621" spans="1:4" x14ac:dyDescent="0.2">
      <c r="A1621" s="51" t="s">
        <v>993</v>
      </c>
      <c r="B1621" s="51" t="s">
        <v>663</v>
      </c>
      <c r="C1621" s="52" t="s">
        <v>935</v>
      </c>
      <c r="D1621" s="53">
        <v>25780</v>
      </c>
    </row>
    <row r="1622" spans="1:4" x14ac:dyDescent="0.2">
      <c r="A1622" s="51" t="s">
        <v>993</v>
      </c>
      <c r="B1622" s="51" t="s">
        <v>664</v>
      </c>
      <c r="C1622" s="52" t="s">
        <v>935</v>
      </c>
      <c r="D1622" s="53">
        <v>176932</v>
      </c>
    </row>
    <row r="1623" spans="1:4" x14ac:dyDescent="0.2">
      <c r="A1623" s="51" t="s">
        <v>993</v>
      </c>
      <c r="B1623" s="51" t="s">
        <v>665</v>
      </c>
      <c r="C1623" s="52" t="s">
        <v>938</v>
      </c>
      <c r="D1623" s="53">
        <v>743367</v>
      </c>
    </row>
    <row r="1624" spans="1:4" x14ac:dyDescent="0.2">
      <c r="A1624" s="51" t="s">
        <v>993</v>
      </c>
      <c r="B1624" s="51" t="s">
        <v>665</v>
      </c>
      <c r="C1624" s="52" t="s">
        <v>5094</v>
      </c>
      <c r="D1624" s="53">
        <v>-166474</v>
      </c>
    </row>
    <row r="1625" spans="1:4" x14ac:dyDescent="0.2">
      <c r="A1625" s="51" t="s">
        <v>993</v>
      </c>
      <c r="B1625" s="51" t="s">
        <v>668</v>
      </c>
      <c r="C1625" s="52" t="s">
        <v>5087</v>
      </c>
      <c r="D1625" s="53">
        <v>1679388</v>
      </c>
    </row>
    <row r="1626" spans="1:4" x14ac:dyDescent="0.2">
      <c r="A1626" s="51" t="s">
        <v>993</v>
      </c>
      <c r="B1626" s="51" t="s">
        <v>668</v>
      </c>
      <c r="C1626" s="52" t="s">
        <v>5090</v>
      </c>
      <c r="D1626" s="53">
        <v>51015</v>
      </c>
    </row>
    <row r="1627" spans="1:4" x14ac:dyDescent="0.2">
      <c r="A1627" s="51" t="s">
        <v>993</v>
      </c>
      <c r="B1627" s="51" t="s">
        <v>668</v>
      </c>
      <c r="C1627" s="52" t="s">
        <v>935</v>
      </c>
      <c r="D1627" s="53">
        <v>43250</v>
      </c>
    </row>
    <row r="1628" spans="1:4" x14ac:dyDescent="0.2">
      <c r="A1628" s="51" t="s">
        <v>993</v>
      </c>
      <c r="B1628" s="51" t="s">
        <v>668</v>
      </c>
      <c r="C1628" s="52" t="s">
        <v>5094</v>
      </c>
      <c r="D1628" s="53">
        <v>-555608</v>
      </c>
    </row>
    <row r="1629" spans="1:4" x14ac:dyDescent="0.2">
      <c r="A1629" s="51" t="s">
        <v>993</v>
      </c>
      <c r="B1629" s="51" t="s">
        <v>670</v>
      </c>
      <c r="C1629" s="52" t="s">
        <v>5089</v>
      </c>
      <c r="D1629" s="53">
        <v>18390</v>
      </c>
    </row>
    <row r="1630" spans="1:4" x14ac:dyDescent="0.2">
      <c r="A1630" s="51" t="s">
        <v>993</v>
      </c>
      <c r="B1630" s="51" t="s">
        <v>670</v>
      </c>
      <c r="C1630" s="52" t="s">
        <v>5093</v>
      </c>
      <c r="D1630" s="53">
        <v>3320</v>
      </c>
    </row>
    <row r="1631" spans="1:4" x14ac:dyDescent="0.2">
      <c r="A1631" s="51" t="s">
        <v>993</v>
      </c>
      <c r="B1631" s="51" t="s">
        <v>671</v>
      </c>
      <c r="C1631" s="52" t="s">
        <v>5089</v>
      </c>
      <c r="D1631" s="53">
        <v>52910</v>
      </c>
    </row>
    <row r="1632" spans="1:4" x14ac:dyDescent="0.2">
      <c r="A1632" s="51" t="s">
        <v>993</v>
      </c>
      <c r="B1632" s="51" t="s">
        <v>671</v>
      </c>
      <c r="C1632" s="52" t="s">
        <v>5093</v>
      </c>
      <c r="D1632" s="53">
        <v>14860</v>
      </c>
    </row>
    <row r="1633" spans="1:4" x14ac:dyDescent="0.2">
      <c r="A1633" s="51" t="s">
        <v>993</v>
      </c>
      <c r="B1633" s="51" t="s">
        <v>671</v>
      </c>
      <c r="C1633" s="52" t="s">
        <v>5094</v>
      </c>
      <c r="D1633" s="53">
        <f>-2000-D1634</f>
        <v>0</v>
      </c>
    </row>
    <row r="1634" spans="1:4" x14ac:dyDescent="0.2">
      <c r="A1634" s="54" t="s">
        <v>993</v>
      </c>
      <c r="B1634" s="54" t="s">
        <v>671</v>
      </c>
      <c r="C1634" s="52" t="s">
        <v>5095</v>
      </c>
      <c r="D1634" s="55">
        <v>-2000</v>
      </c>
    </row>
    <row r="1635" spans="1:4" x14ac:dyDescent="0.2">
      <c r="A1635" s="51" t="s">
        <v>993</v>
      </c>
      <c r="B1635" s="51" t="s">
        <v>672</v>
      </c>
      <c r="C1635" s="52" t="s">
        <v>5087</v>
      </c>
      <c r="D1635" s="53">
        <v>669406</v>
      </c>
    </row>
    <row r="1636" spans="1:4" x14ac:dyDescent="0.2">
      <c r="A1636" s="51" t="s">
        <v>993</v>
      </c>
      <c r="B1636" s="51" t="s">
        <v>672</v>
      </c>
      <c r="C1636" s="52" t="s">
        <v>5090</v>
      </c>
      <c r="D1636" s="53">
        <v>3381</v>
      </c>
    </row>
    <row r="1637" spans="1:4" x14ac:dyDescent="0.2">
      <c r="A1637" s="51" t="s">
        <v>993</v>
      </c>
      <c r="B1637" s="51" t="s">
        <v>673</v>
      </c>
      <c r="C1637" s="52" t="s">
        <v>5087</v>
      </c>
      <c r="D1637" s="53">
        <v>31760</v>
      </c>
    </row>
    <row r="1638" spans="1:4" x14ac:dyDescent="0.2">
      <c r="A1638" s="51" t="s">
        <v>993</v>
      </c>
      <c r="B1638" s="51" t="s">
        <v>673</v>
      </c>
      <c r="C1638" s="52" t="s">
        <v>935</v>
      </c>
      <c r="D1638" s="53">
        <v>5000</v>
      </c>
    </row>
    <row r="1639" spans="1:4" x14ac:dyDescent="0.2">
      <c r="A1639" s="51" t="s">
        <v>993</v>
      </c>
      <c r="B1639" s="51" t="s">
        <v>674</v>
      </c>
      <c r="C1639" s="52" t="s">
        <v>5087</v>
      </c>
      <c r="D1639" s="53">
        <v>57710</v>
      </c>
    </row>
    <row r="1640" spans="1:4" x14ac:dyDescent="0.2">
      <c r="A1640" s="51" t="s">
        <v>993</v>
      </c>
      <c r="B1640" s="51" t="s">
        <v>674</v>
      </c>
      <c r="C1640" s="52" t="s">
        <v>5094</v>
      </c>
      <c r="D1640" s="53">
        <v>-58750</v>
      </c>
    </row>
    <row r="1641" spans="1:4" x14ac:dyDescent="0.2">
      <c r="A1641" s="51" t="s">
        <v>993</v>
      </c>
      <c r="B1641" s="51" t="s">
        <v>675</v>
      </c>
      <c r="C1641" s="52" t="s">
        <v>5087</v>
      </c>
      <c r="D1641" s="53">
        <v>138590</v>
      </c>
    </row>
    <row r="1642" spans="1:4" x14ac:dyDescent="0.2">
      <c r="A1642" s="51" t="s">
        <v>993</v>
      </c>
      <c r="B1642" s="51" t="s">
        <v>675</v>
      </c>
      <c r="C1642" s="52" t="s">
        <v>5089</v>
      </c>
      <c r="D1642" s="53">
        <v>1500</v>
      </c>
    </row>
    <row r="1643" spans="1:4" x14ac:dyDescent="0.2">
      <c r="A1643" s="51" t="s">
        <v>993</v>
      </c>
      <c r="B1643" s="51" t="s">
        <v>675</v>
      </c>
      <c r="C1643" s="52" t="s">
        <v>5090</v>
      </c>
      <c r="D1643" s="53">
        <v>7400</v>
      </c>
    </row>
    <row r="1644" spans="1:4" x14ac:dyDescent="0.2">
      <c r="A1644" s="51" t="s">
        <v>993</v>
      </c>
      <c r="B1644" s="51" t="s">
        <v>675</v>
      </c>
      <c r="C1644" s="52" t="s">
        <v>935</v>
      </c>
      <c r="D1644" s="53">
        <v>11400</v>
      </c>
    </row>
    <row r="1645" spans="1:4" x14ac:dyDescent="0.2">
      <c r="A1645" s="51" t="s">
        <v>993</v>
      </c>
      <c r="B1645" s="51" t="s">
        <v>675</v>
      </c>
      <c r="C1645" s="52" t="s">
        <v>5094</v>
      </c>
      <c r="D1645" s="53">
        <v>-19999</v>
      </c>
    </row>
    <row r="1646" spans="1:4" x14ac:dyDescent="0.2">
      <c r="A1646" s="51" t="s">
        <v>993</v>
      </c>
      <c r="B1646" s="51" t="s">
        <v>676</v>
      </c>
      <c r="C1646" s="52" t="s">
        <v>5087</v>
      </c>
      <c r="D1646" s="53">
        <v>323240</v>
      </c>
    </row>
    <row r="1647" spans="1:4" x14ac:dyDescent="0.2">
      <c r="A1647" s="51" t="s">
        <v>993</v>
      </c>
      <c r="B1647" s="51" t="s">
        <v>676</v>
      </c>
      <c r="C1647" s="52" t="s">
        <v>5088</v>
      </c>
      <c r="D1647" s="53">
        <v>17010</v>
      </c>
    </row>
    <row r="1648" spans="1:4" x14ac:dyDescent="0.2">
      <c r="A1648" s="51" t="s">
        <v>993</v>
      </c>
      <c r="B1648" s="51" t="s">
        <v>676</v>
      </c>
      <c r="C1648" s="52" t="s">
        <v>5090</v>
      </c>
      <c r="D1648" s="53">
        <v>11370</v>
      </c>
    </row>
    <row r="1649" spans="1:4" x14ac:dyDescent="0.2">
      <c r="A1649" s="51" t="s">
        <v>993</v>
      </c>
      <c r="B1649" s="51" t="s">
        <v>676</v>
      </c>
      <c r="C1649" s="52" t="s">
        <v>935</v>
      </c>
      <c r="D1649" s="53">
        <v>18564</v>
      </c>
    </row>
    <row r="1650" spans="1:4" x14ac:dyDescent="0.2">
      <c r="A1650" s="51" t="s">
        <v>993</v>
      </c>
      <c r="B1650" s="51" t="s">
        <v>676</v>
      </c>
      <c r="C1650" s="52" t="s">
        <v>5091</v>
      </c>
      <c r="D1650" s="53">
        <v>3000</v>
      </c>
    </row>
    <row r="1651" spans="1:4" x14ac:dyDescent="0.2">
      <c r="A1651" s="51" t="s">
        <v>993</v>
      </c>
      <c r="B1651" s="51" t="s">
        <v>677</v>
      </c>
      <c r="C1651" s="52" t="s">
        <v>5087</v>
      </c>
      <c r="D1651" s="53">
        <v>148805</v>
      </c>
    </row>
    <row r="1652" spans="1:4" x14ac:dyDescent="0.2">
      <c r="A1652" s="51" t="s">
        <v>993</v>
      </c>
      <c r="B1652" s="51" t="s">
        <v>677</v>
      </c>
      <c r="C1652" s="52" t="s">
        <v>5088</v>
      </c>
      <c r="D1652" s="53">
        <v>7500</v>
      </c>
    </row>
    <row r="1653" spans="1:4" x14ac:dyDescent="0.2">
      <c r="A1653" s="51" t="s">
        <v>993</v>
      </c>
      <c r="B1653" s="51" t="s">
        <v>677</v>
      </c>
      <c r="C1653" s="52" t="s">
        <v>5089</v>
      </c>
      <c r="D1653" s="53">
        <v>7890</v>
      </c>
    </row>
    <row r="1654" spans="1:4" x14ac:dyDescent="0.2">
      <c r="A1654" s="51" t="s">
        <v>993</v>
      </c>
      <c r="B1654" s="51" t="s">
        <v>677</v>
      </c>
      <c r="C1654" s="52" t="s">
        <v>5090</v>
      </c>
      <c r="D1654" s="53">
        <v>1930</v>
      </c>
    </row>
    <row r="1655" spans="1:4" x14ac:dyDescent="0.2">
      <c r="A1655" s="51" t="s">
        <v>993</v>
      </c>
      <c r="B1655" s="51" t="s">
        <v>677</v>
      </c>
      <c r="C1655" s="52" t="s">
        <v>935</v>
      </c>
      <c r="D1655" s="53">
        <v>48020</v>
      </c>
    </row>
    <row r="1656" spans="1:4" x14ac:dyDescent="0.2">
      <c r="A1656" s="51" t="s">
        <v>993</v>
      </c>
      <c r="B1656" s="51" t="s">
        <v>677</v>
      </c>
      <c r="C1656" s="52" t="s">
        <v>5094</v>
      </c>
      <c r="D1656" s="53">
        <v>-91570</v>
      </c>
    </row>
    <row r="1657" spans="1:4" x14ac:dyDescent="0.2">
      <c r="A1657" s="51" t="s">
        <v>993</v>
      </c>
      <c r="B1657" s="51" t="s">
        <v>679</v>
      </c>
      <c r="C1657" s="52" t="s">
        <v>5087</v>
      </c>
      <c r="D1657" s="53">
        <v>720006</v>
      </c>
    </row>
    <row r="1658" spans="1:4" x14ac:dyDescent="0.2">
      <c r="A1658" s="51" t="s">
        <v>993</v>
      </c>
      <c r="B1658" s="51" t="s">
        <v>679</v>
      </c>
      <c r="C1658" s="52" t="s">
        <v>5088</v>
      </c>
      <c r="D1658" s="53">
        <v>3290</v>
      </c>
    </row>
    <row r="1659" spans="1:4" x14ac:dyDescent="0.2">
      <c r="A1659" s="51" t="s">
        <v>993</v>
      </c>
      <c r="B1659" s="51" t="s">
        <v>679</v>
      </c>
      <c r="C1659" s="52" t="s">
        <v>5090</v>
      </c>
      <c r="D1659" s="53">
        <v>2350</v>
      </c>
    </row>
    <row r="1660" spans="1:4" x14ac:dyDescent="0.2">
      <c r="A1660" s="51" t="s">
        <v>993</v>
      </c>
      <c r="B1660" s="51" t="s">
        <v>679</v>
      </c>
      <c r="C1660" s="52" t="s">
        <v>935</v>
      </c>
      <c r="D1660" s="53">
        <v>3048</v>
      </c>
    </row>
    <row r="1661" spans="1:4" x14ac:dyDescent="0.2">
      <c r="A1661" s="51" t="s">
        <v>993</v>
      </c>
      <c r="B1661" s="51" t="s">
        <v>679</v>
      </c>
      <c r="C1661" s="52" t="s">
        <v>5091</v>
      </c>
      <c r="D1661" s="53">
        <v>1250</v>
      </c>
    </row>
    <row r="1662" spans="1:4" x14ac:dyDescent="0.2">
      <c r="A1662" s="51" t="s">
        <v>1004</v>
      </c>
      <c r="B1662" s="51" t="s">
        <v>681</v>
      </c>
      <c r="C1662" s="52" t="s">
        <v>5087</v>
      </c>
      <c r="D1662" s="53">
        <v>127970</v>
      </c>
    </row>
    <row r="1663" spans="1:4" x14ac:dyDescent="0.2">
      <c r="A1663" s="51" t="s">
        <v>1004</v>
      </c>
      <c r="B1663" s="51" t="s">
        <v>681</v>
      </c>
      <c r="C1663" s="52" t="s">
        <v>935</v>
      </c>
      <c r="D1663" s="53">
        <v>1000</v>
      </c>
    </row>
    <row r="1664" spans="1:4" x14ac:dyDescent="0.2">
      <c r="A1664" s="51" t="s">
        <v>1004</v>
      </c>
      <c r="B1664" s="51" t="s">
        <v>682</v>
      </c>
      <c r="C1664" s="52" t="s">
        <v>5087</v>
      </c>
      <c r="D1664" s="53">
        <v>185340</v>
      </c>
    </row>
    <row r="1665" spans="1:4" x14ac:dyDescent="0.2">
      <c r="A1665" s="51" t="s">
        <v>1004</v>
      </c>
      <c r="B1665" s="51" t="s">
        <v>682</v>
      </c>
      <c r="C1665" s="52" t="s">
        <v>5088</v>
      </c>
      <c r="D1665" s="53">
        <v>60</v>
      </c>
    </row>
    <row r="1666" spans="1:4" x14ac:dyDescent="0.2">
      <c r="A1666" s="51" t="s">
        <v>1004</v>
      </c>
      <c r="B1666" s="51" t="s">
        <v>682</v>
      </c>
      <c r="C1666" s="52" t="s">
        <v>935</v>
      </c>
      <c r="D1666" s="53">
        <v>3300</v>
      </c>
    </row>
    <row r="1667" spans="1:4" x14ac:dyDescent="0.2">
      <c r="A1667" s="51" t="s">
        <v>1004</v>
      </c>
      <c r="B1667" s="51" t="s">
        <v>683</v>
      </c>
      <c r="C1667" s="52" t="s">
        <v>5090</v>
      </c>
      <c r="D1667" s="53">
        <v>600</v>
      </c>
    </row>
    <row r="1668" spans="1:4" x14ac:dyDescent="0.2">
      <c r="A1668" s="51" t="s">
        <v>1004</v>
      </c>
      <c r="B1668" s="51" t="s">
        <v>683</v>
      </c>
      <c r="C1668" s="52" t="s">
        <v>935</v>
      </c>
      <c r="D1668" s="53">
        <v>17590</v>
      </c>
    </row>
    <row r="1669" spans="1:4" x14ac:dyDescent="0.2">
      <c r="A1669" s="51" t="s">
        <v>1004</v>
      </c>
      <c r="B1669" s="51" t="s">
        <v>683</v>
      </c>
      <c r="C1669" s="52" t="s">
        <v>5092</v>
      </c>
      <c r="D1669" s="53">
        <v>164160</v>
      </c>
    </row>
    <row r="1670" spans="1:4" x14ac:dyDescent="0.2">
      <c r="A1670" s="51" t="s">
        <v>1004</v>
      </c>
      <c r="B1670" s="51" t="s">
        <v>684</v>
      </c>
      <c r="C1670" s="52" t="s">
        <v>5090</v>
      </c>
      <c r="D1670" s="53">
        <v>198540</v>
      </c>
    </row>
    <row r="1671" spans="1:4" x14ac:dyDescent="0.2">
      <c r="A1671" s="51" t="s">
        <v>1004</v>
      </c>
      <c r="B1671" s="51" t="s">
        <v>684</v>
      </c>
      <c r="C1671" s="52" t="s">
        <v>5094</v>
      </c>
      <c r="D1671" s="53">
        <f>-768230-D1672</f>
        <v>-308230</v>
      </c>
    </row>
    <row r="1672" spans="1:4" x14ac:dyDescent="0.2">
      <c r="A1672" s="54" t="s">
        <v>1004</v>
      </c>
      <c r="B1672" s="54" t="s">
        <v>684</v>
      </c>
      <c r="C1672" s="52" t="s">
        <v>5095</v>
      </c>
      <c r="D1672" s="55">
        <v>-460000</v>
      </c>
    </row>
    <row r="1673" spans="1:4" x14ac:dyDescent="0.2">
      <c r="A1673" s="51" t="s">
        <v>765</v>
      </c>
      <c r="B1673" s="51" t="s">
        <v>234</v>
      </c>
      <c r="C1673" s="52" t="s">
        <v>5087</v>
      </c>
      <c r="D1673" s="53">
        <v>152325</v>
      </c>
    </row>
    <row r="1674" spans="1:4" x14ac:dyDescent="0.2">
      <c r="A1674" s="51" t="s">
        <v>765</v>
      </c>
      <c r="B1674" s="51" t="s">
        <v>234</v>
      </c>
      <c r="C1674" s="52" t="s">
        <v>5088</v>
      </c>
      <c r="D1674" s="53">
        <v>670</v>
      </c>
    </row>
    <row r="1675" spans="1:4" x14ac:dyDescent="0.2">
      <c r="A1675" s="51" t="s">
        <v>765</v>
      </c>
      <c r="B1675" s="51" t="s">
        <v>234</v>
      </c>
      <c r="C1675" s="52" t="s">
        <v>5090</v>
      </c>
      <c r="D1675" s="53">
        <v>40</v>
      </c>
    </row>
    <row r="1676" spans="1:4" x14ac:dyDescent="0.2">
      <c r="A1676" s="51" t="s">
        <v>765</v>
      </c>
      <c r="B1676" s="51" t="s">
        <v>234</v>
      </c>
      <c r="C1676" s="52" t="s">
        <v>935</v>
      </c>
      <c r="D1676" s="53">
        <v>-531150</v>
      </c>
    </row>
    <row r="1677" spans="1:4" x14ac:dyDescent="0.2">
      <c r="A1677" s="51" t="s">
        <v>765</v>
      </c>
      <c r="B1677" s="51" t="s">
        <v>234</v>
      </c>
      <c r="C1677" s="52" t="s">
        <v>5092</v>
      </c>
      <c r="D1677" s="53">
        <v>314850</v>
      </c>
    </row>
    <row r="1678" spans="1:4" x14ac:dyDescent="0.2">
      <c r="A1678" s="51" t="s">
        <v>765</v>
      </c>
      <c r="B1678" s="51" t="s">
        <v>234</v>
      </c>
      <c r="C1678" s="52" t="s">
        <v>5094</v>
      </c>
      <c r="D1678" s="53">
        <f>-426880-D1679</f>
        <v>0</v>
      </c>
    </row>
    <row r="1679" spans="1:4" x14ac:dyDescent="0.2">
      <c r="A1679" s="54" t="s">
        <v>765</v>
      </c>
      <c r="B1679" s="54" t="s">
        <v>234</v>
      </c>
      <c r="C1679" s="52" t="s">
        <v>5095</v>
      </c>
      <c r="D1679" s="55">
        <v>-426880</v>
      </c>
    </row>
    <row r="1680" spans="1:4" x14ac:dyDescent="0.2">
      <c r="A1680" s="51" t="s">
        <v>765</v>
      </c>
      <c r="B1680" s="51" t="s">
        <v>688</v>
      </c>
      <c r="C1680" s="52" t="s">
        <v>5087</v>
      </c>
      <c r="D1680" s="53">
        <v>1394690</v>
      </c>
    </row>
    <row r="1681" spans="1:4" x14ac:dyDescent="0.2">
      <c r="A1681" s="51" t="s">
        <v>765</v>
      </c>
      <c r="B1681" s="51" t="s">
        <v>688</v>
      </c>
      <c r="C1681" s="52" t="s">
        <v>5088</v>
      </c>
      <c r="D1681" s="53">
        <v>490</v>
      </c>
    </row>
    <row r="1682" spans="1:4" x14ac:dyDescent="0.2">
      <c r="A1682" s="51" t="s">
        <v>765</v>
      </c>
      <c r="B1682" s="51" t="s">
        <v>688</v>
      </c>
      <c r="C1682" s="52" t="s">
        <v>5090</v>
      </c>
      <c r="D1682" s="53">
        <v>349970</v>
      </c>
    </row>
    <row r="1683" spans="1:4" x14ac:dyDescent="0.2">
      <c r="A1683" s="51" t="s">
        <v>765</v>
      </c>
      <c r="B1683" s="51" t="s">
        <v>688</v>
      </c>
      <c r="C1683" s="52" t="s">
        <v>935</v>
      </c>
      <c r="D1683" s="53">
        <v>10170</v>
      </c>
    </row>
    <row r="1684" spans="1:4" x14ac:dyDescent="0.2">
      <c r="A1684" s="51" t="s">
        <v>765</v>
      </c>
      <c r="B1684" s="51" t="s">
        <v>688</v>
      </c>
      <c r="C1684" s="52" t="s">
        <v>5092</v>
      </c>
      <c r="D1684" s="53">
        <v>897600</v>
      </c>
    </row>
    <row r="1685" spans="1:4" x14ac:dyDescent="0.2">
      <c r="A1685" s="51" t="s">
        <v>765</v>
      </c>
      <c r="B1685" s="51" t="s">
        <v>688</v>
      </c>
      <c r="C1685" s="52" t="s">
        <v>5094</v>
      </c>
      <c r="D1685" s="53">
        <v>-2751075</v>
      </c>
    </row>
    <row r="1686" spans="1:4" x14ac:dyDescent="0.2">
      <c r="A1686" s="51" t="s">
        <v>765</v>
      </c>
      <c r="B1686" s="51" t="s">
        <v>689</v>
      </c>
      <c r="C1686" s="52" t="s">
        <v>5087</v>
      </c>
      <c r="D1686" s="53">
        <v>111360</v>
      </c>
    </row>
    <row r="1687" spans="1:4" x14ac:dyDescent="0.2">
      <c r="A1687" s="51" t="s">
        <v>765</v>
      </c>
      <c r="B1687" s="51" t="s">
        <v>689</v>
      </c>
      <c r="C1687" s="52" t="s">
        <v>5088</v>
      </c>
      <c r="D1687" s="53">
        <v>750</v>
      </c>
    </row>
    <row r="1688" spans="1:4" x14ac:dyDescent="0.2">
      <c r="A1688" s="51" t="s">
        <v>765</v>
      </c>
      <c r="B1688" s="51" t="s">
        <v>689</v>
      </c>
      <c r="C1688" s="52" t="s">
        <v>5092</v>
      </c>
      <c r="D1688" s="53">
        <v>28510</v>
      </c>
    </row>
    <row r="1689" spans="1:4" x14ac:dyDescent="0.2">
      <c r="A1689" s="51" t="s">
        <v>765</v>
      </c>
      <c r="B1689" s="51" t="s">
        <v>689</v>
      </c>
      <c r="C1689" s="52" t="s">
        <v>5094</v>
      </c>
      <c r="D1689" s="53">
        <v>-146160</v>
      </c>
    </row>
    <row r="1690" spans="1:4" x14ac:dyDescent="0.2">
      <c r="A1690" s="51" t="s">
        <v>765</v>
      </c>
      <c r="B1690" s="51" t="s">
        <v>690</v>
      </c>
      <c r="C1690" s="52" t="s">
        <v>5089</v>
      </c>
      <c r="D1690" s="53">
        <v>177920</v>
      </c>
    </row>
    <row r="1691" spans="1:4" x14ac:dyDescent="0.2">
      <c r="A1691" s="51" t="s">
        <v>765</v>
      </c>
      <c r="B1691" s="51" t="s">
        <v>690</v>
      </c>
      <c r="C1691" s="52" t="s">
        <v>935</v>
      </c>
      <c r="D1691" s="53">
        <v>6400</v>
      </c>
    </row>
    <row r="1692" spans="1:4" x14ac:dyDescent="0.2">
      <c r="A1692" s="51" t="s">
        <v>765</v>
      </c>
      <c r="B1692" s="51" t="s">
        <v>690</v>
      </c>
      <c r="C1692" s="52" t="s">
        <v>5092</v>
      </c>
      <c r="D1692" s="53">
        <v>17550</v>
      </c>
    </row>
    <row r="1693" spans="1:4" x14ac:dyDescent="0.2">
      <c r="A1693" s="51" t="s">
        <v>765</v>
      </c>
      <c r="B1693" s="51" t="s">
        <v>690</v>
      </c>
      <c r="C1693" s="52" t="s">
        <v>5093</v>
      </c>
      <c r="D1693" s="53">
        <v>72340</v>
      </c>
    </row>
    <row r="1694" spans="1:4" x14ac:dyDescent="0.2">
      <c r="A1694" s="51" t="s">
        <v>765</v>
      </c>
      <c r="B1694" s="51" t="s">
        <v>690</v>
      </c>
      <c r="C1694" s="52" t="s">
        <v>5094</v>
      </c>
      <c r="D1694" s="53">
        <f>-319795-D1695</f>
        <v>-122045</v>
      </c>
    </row>
    <row r="1695" spans="1:4" x14ac:dyDescent="0.2">
      <c r="A1695" s="54" t="s">
        <v>765</v>
      </c>
      <c r="B1695" s="54" t="s">
        <v>690</v>
      </c>
      <c r="C1695" s="52" t="s">
        <v>5095</v>
      </c>
      <c r="D1695" s="55">
        <v>-197750</v>
      </c>
    </row>
    <row r="1696" spans="1:4" x14ac:dyDescent="0.2">
      <c r="A1696" s="51" t="s">
        <v>765</v>
      </c>
      <c r="B1696" s="51" t="s">
        <v>691</v>
      </c>
      <c r="C1696" s="52" t="s">
        <v>5092</v>
      </c>
      <c r="D1696" s="53">
        <v>60070</v>
      </c>
    </row>
    <row r="1697" spans="1:4" x14ac:dyDescent="0.2">
      <c r="A1697" s="51" t="s">
        <v>765</v>
      </c>
      <c r="B1697" s="51" t="s">
        <v>691</v>
      </c>
      <c r="C1697" s="52" t="s">
        <v>5094</v>
      </c>
      <c r="D1697" s="53">
        <f>-91280-D1698</f>
        <v>-66340</v>
      </c>
    </row>
    <row r="1698" spans="1:4" x14ac:dyDescent="0.2">
      <c r="A1698" s="54" t="s">
        <v>765</v>
      </c>
      <c r="B1698" s="54" t="s">
        <v>691</v>
      </c>
      <c r="C1698" s="52" t="s">
        <v>5095</v>
      </c>
      <c r="D1698" s="55">
        <v>-24940</v>
      </c>
    </row>
    <row r="1699" spans="1:4" x14ac:dyDescent="0.2">
      <c r="A1699" s="51" t="s">
        <v>765</v>
      </c>
      <c r="B1699" s="51" t="s">
        <v>692</v>
      </c>
      <c r="C1699" s="52" t="s">
        <v>935</v>
      </c>
      <c r="D1699" s="53">
        <v>2050</v>
      </c>
    </row>
    <row r="1700" spans="1:4" x14ac:dyDescent="0.2">
      <c r="A1700" s="51" t="s">
        <v>765</v>
      </c>
      <c r="B1700" s="51" t="s">
        <v>692</v>
      </c>
      <c r="C1700" s="52" t="s">
        <v>5092</v>
      </c>
      <c r="D1700" s="53">
        <v>18420</v>
      </c>
    </row>
    <row r="1701" spans="1:4" x14ac:dyDescent="0.2">
      <c r="A1701" s="51" t="s">
        <v>765</v>
      </c>
      <c r="B1701" s="51" t="s">
        <v>692</v>
      </c>
      <c r="C1701" s="52" t="s">
        <v>5094</v>
      </c>
      <c r="D1701" s="53">
        <f>-21410-D1702</f>
        <v>-2900</v>
      </c>
    </row>
    <row r="1702" spans="1:4" x14ac:dyDescent="0.2">
      <c r="A1702" s="54" t="s">
        <v>765</v>
      </c>
      <c r="B1702" s="54" t="s">
        <v>692</v>
      </c>
      <c r="C1702" s="52" t="s">
        <v>5095</v>
      </c>
      <c r="D1702" s="55">
        <v>-18510</v>
      </c>
    </row>
    <row r="1703" spans="1:4" x14ac:dyDescent="0.2">
      <c r="A1703" s="51" t="s">
        <v>765</v>
      </c>
      <c r="B1703" s="51" t="s">
        <v>693</v>
      </c>
      <c r="C1703" s="52" t="s">
        <v>5090</v>
      </c>
      <c r="D1703" s="53">
        <v>832320</v>
      </c>
    </row>
    <row r="1704" spans="1:4" x14ac:dyDescent="0.2">
      <c r="A1704" s="51" t="s">
        <v>765</v>
      </c>
      <c r="B1704" s="51" t="s">
        <v>693</v>
      </c>
      <c r="C1704" s="52" t="s">
        <v>935</v>
      </c>
      <c r="D1704" s="53">
        <v>4000</v>
      </c>
    </row>
    <row r="1705" spans="1:4" x14ac:dyDescent="0.2">
      <c r="A1705" s="51" t="s">
        <v>765</v>
      </c>
      <c r="B1705" s="51" t="s">
        <v>693</v>
      </c>
      <c r="C1705" s="52" t="s">
        <v>5092</v>
      </c>
      <c r="D1705" s="53">
        <v>23640</v>
      </c>
    </row>
    <row r="1706" spans="1:4" x14ac:dyDescent="0.2">
      <c r="A1706" s="51" t="s">
        <v>765</v>
      </c>
      <c r="B1706" s="51" t="s">
        <v>693</v>
      </c>
      <c r="C1706" s="52" t="s">
        <v>5094</v>
      </c>
      <c r="D1706" s="53">
        <f>-871470-D1707</f>
        <v>-714730</v>
      </c>
    </row>
    <row r="1707" spans="1:4" x14ac:dyDescent="0.2">
      <c r="A1707" s="54" t="s">
        <v>765</v>
      </c>
      <c r="B1707" s="54" t="s">
        <v>693</v>
      </c>
      <c r="C1707" s="52" t="s">
        <v>5095</v>
      </c>
      <c r="D1707" s="55">
        <v>-156740</v>
      </c>
    </row>
    <row r="1708" spans="1:4" x14ac:dyDescent="0.2">
      <c r="A1708" s="51" t="s">
        <v>765</v>
      </c>
      <c r="B1708" s="51" t="s">
        <v>694</v>
      </c>
      <c r="C1708" s="52" t="s">
        <v>5092</v>
      </c>
      <c r="D1708" s="53">
        <v>15430</v>
      </c>
    </row>
    <row r="1709" spans="1:4" x14ac:dyDescent="0.2">
      <c r="A1709" s="51" t="s">
        <v>765</v>
      </c>
      <c r="B1709" s="51" t="s">
        <v>694</v>
      </c>
      <c r="C1709" s="52" t="s">
        <v>5094</v>
      </c>
      <c r="D1709" s="53">
        <f>-15750-D1710</f>
        <v>-13570</v>
      </c>
    </row>
    <row r="1710" spans="1:4" x14ac:dyDescent="0.2">
      <c r="A1710" s="54" t="s">
        <v>765</v>
      </c>
      <c r="B1710" s="54" t="s">
        <v>694</v>
      </c>
      <c r="C1710" s="52" t="s">
        <v>5095</v>
      </c>
      <c r="D1710" s="55">
        <v>-2180</v>
      </c>
    </row>
    <row r="1711" spans="1:4" x14ac:dyDescent="0.2">
      <c r="A1711" s="51" t="s">
        <v>765</v>
      </c>
      <c r="B1711" s="51" t="s">
        <v>695</v>
      </c>
      <c r="C1711" s="52" t="s">
        <v>5092</v>
      </c>
      <c r="D1711" s="53">
        <v>7060</v>
      </c>
    </row>
    <row r="1712" spans="1:4" x14ac:dyDescent="0.2">
      <c r="A1712" s="51" t="s">
        <v>765</v>
      </c>
      <c r="B1712" s="51" t="s">
        <v>695</v>
      </c>
      <c r="C1712" s="52" t="s">
        <v>5094</v>
      </c>
      <c r="D1712" s="53">
        <v>-18000</v>
      </c>
    </row>
    <row r="1713" spans="1:4" x14ac:dyDescent="0.2">
      <c r="A1713" s="51" t="s">
        <v>765</v>
      </c>
      <c r="B1713" s="51" t="s">
        <v>696</v>
      </c>
      <c r="C1713" s="52" t="s">
        <v>5087</v>
      </c>
      <c r="D1713" s="53">
        <v>157565</v>
      </c>
    </row>
    <row r="1714" spans="1:4" x14ac:dyDescent="0.2">
      <c r="A1714" s="51" t="s">
        <v>765</v>
      </c>
      <c r="B1714" s="51" t="s">
        <v>696</v>
      </c>
      <c r="C1714" s="52" t="s">
        <v>5088</v>
      </c>
      <c r="D1714" s="53">
        <v>400</v>
      </c>
    </row>
    <row r="1715" spans="1:4" x14ac:dyDescent="0.2">
      <c r="A1715" s="51" t="s">
        <v>765</v>
      </c>
      <c r="B1715" s="51" t="s">
        <v>696</v>
      </c>
      <c r="C1715" s="52" t="s">
        <v>5090</v>
      </c>
      <c r="D1715" s="53">
        <v>10000</v>
      </c>
    </row>
    <row r="1716" spans="1:4" x14ac:dyDescent="0.2">
      <c r="A1716" s="51" t="s">
        <v>765</v>
      </c>
      <c r="B1716" s="51" t="s">
        <v>696</v>
      </c>
      <c r="C1716" s="52" t="s">
        <v>935</v>
      </c>
      <c r="D1716" s="53">
        <v>1500</v>
      </c>
    </row>
    <row r="1717" spans="1:4" x14ac:dyDescent="0.2">
      <c r="A1717" s="51" t="s">
        <v>765</v>
      </c>
      <c r="B1717" s="51" t="s">
        <v>696</v>
      </c>
      <c r="C1717" s="52" t="s">
        <v>5092</v>
      </c>
      <c r="D1717" s="53">
        <v>58200</v>
      </c>
    </row>
    <row r="1718" spans="1:4" x14ac:dyDescent="0.2">
      <c r="A1718" s="51" t="s">
        <v>765</v>
      </c>
      <c r="B1718" s="51" t="s">
        <v>696</v>
      </c>
      <c r="C1718" s="52" t="s">
        <v>5094</v>
      </c>
      <c r="D1718" s="53">
        <v>-231400</v>
      </c>
    </row>
    <row r="1719" spans="1:4" x14ac:dyDescent="0.2">
      <c r="A1719" s="51" t="s">
        <v>765</v>
      </c>
      <c r="B1719" s="51" t="s">
        <v>698</v>
      </c>
      <c r="C1719" s="52" t="s">
        <v>935</v>
      </c>
      <c r="D1719" s="53">
        <v>5600</v>
      </c>
    </row>
    <row r="1720" spans="1:4" x14ac:dyDescent="0.2">
      <c r="A1720" s="51" t="s">
        <v>765</v>
      </c>
      <c r="B1720" s="51" t="s">
        <v>698</v>
      </c>
      <c r="C1720" s="52" t="s">
        <v>5092</v>
      </c>
      <c r="D1720" s="53">
        <v>1000</v>
      </c>
    </row>
    <row r="1721" spans="1:4" x14ac:dyDescent="0.2">
      <c r="A1721" s="51" t="s">
        <v>765</v>
      </c>
      <c r="B1721" s="51" t="s">
        <v>698</v>
      </c>
      <c r="C1721" s="52" t="s">
        <v>5094</v>
      </c>
      <c r="D1721" s="53">
        <v>-8200</v>
      </c>
    </row>
    <row r="1722" spans="1:4" x14ac:dyDescent="0.2">
      <c r="A1722" s="51" t="s">
        <v>765</v>
      </c>
      <c r="B1722" s="51" t="s">
        <v>705</v>
      </c>
      <c r="C1722" s="52" t="s">
        <v>5090</v>
      </c>
      <c r="D1722" s="53">
        <v>779610</v>
      </c>
    </row>
    <row r="1723" spans="1:4" x14ac:dyDescent="0.2">
      <c r="A1723" s="51" t="s">
        <v>765</v>
      </c>
      <c r="B1723" s="51" t="s">
        <v>705</v>
      </c>
      <c r="C1723" s="52" t="s">
        <v>5092</v>
      </c>
      <c r="D1723" s="53">
        <v>683020</v>
      </c>
    </row>
    <row r="1724" spans="1:4" x14ac:dyDescent="0.2">
      <c r="A1724" s="51" t="s">
        <v>765</v>
      </c>
      <c r="B1724" s="51" t="s">
        <v>705</v>
      </c>
      <c r="C1724" s="52" t="s">
        <v>5094</v>
      </c>
      <c r="D1724" s="53">
        <f>-1641839-D1725</f>
        <v>-954179</v>
      </c>
    </row>
    <row r="1725" spans="1:4" x14ac:dyDescent="0.2">
      <c r="A1725" s="54" t="s">
        <v>765</v>
      </c>
      <c r="B1725" s="54" t="s">
        <v>705</v>
      </c>
      <c r="C1725" s="52" t="s">
        <v>5095</v>
      </c>
      <c r="D1725" s="55">
        <v>-687660</v>
      </c>
    </row>
    <row r="1726" spans="1:4" x14ac:dyDescent="0.2">
      <c r="A1726" s="51" t="s">
        <v>1007</v>
      </c>
      <c r="B1726" s="51" t="s">
        <v>715</v>
      </c>
      <c r="C1726" s="52" t="s">
        <v>5094</v>
      </c>
      <c r="D1726" s="53">
        <v>-168306227</v>
      </c>
    </row>
    <row r="1727" spans="1:4" x14ac:dyDescent="0.2">
      <c r="A1727" s="51" t="s">
        <v>1007</v>
      </c>
      <c r="B1727" s="51" t="s">
        <v>716</v>
      </c>
      <c r="C1727" s="52" t="s">
        <v>5094</v>
      </c>
      <c r="D1727" s="53">
        <v>18093720</v>
      </c>
    </row>
    <row r="1728" spans="1:4" x14ac:dyDescent="0.2">
      <c r="A1728" s="51" t="s">
        <v>1000</v>
      </c>
      <c r="B1728" s="51" t="s">
        <v>718</v>
      </c>
      <c r="C1728" s="52" t="s">
        <v>935</v>
      </c>
      <c r="D1728" s="53">
        <v>-242630</v>
      </c>
    </row>
    <row r="1729" spans="1:4" x14ac:dyDescent="0.2">
      <c r="A1729" s="51" t="s">
        <v>1000</v>
      </c>
      <c r="B1729" s="51" t="s">
        <v>718</v>
      </c>
      <c r="C1729" s="52" t="s">
        <v>5092</v>
      </c>
      <c r="D1729" s="53">
        <v>297770</v>
      </c>
    </row>
    <row r="1730" spans="1:4" x14ac:dyDescent="0.2">
      <c r="A1730" s="51" t="s">
        <v>1000</v>
      </c>
      <c r="B1730" s="51" t="s">
        <v>718</v>
      </c>
      <c r="C1730" s="52" t="s">
        <v>5094</v>
      </c>
      <c r="D1730" s="53">
        <f>-297780-D1731</f>
        <v>0</v>
      </c>
    </row>
    <row r="1731" spans="1:4" x14ac:dyDescent="0.2">
      <c r="A1731" s="54" t="s">
        <v>1000</v>
      </c>
      <c r="B1731" s="54" t="s">
        <v>718</v>
      </c>
      <c r="C1731" s="52" t="s">
        <v>5095</v>
      </c>
      <c r="D1731" s="55">
        <v>-297780</v>
      </c>
    </row>
    <row r="1732" spans="1:4" x14ac:dyDescent="0.2">
      <c r="A1732" s="51" t="s">
        <v>1000</v>
      </c>
      <c r="B1732" s="51" t="s">
        <v>719</v>
      </c>
      <c r="C1732" s="52" t="s">
        <v>5087</v>
      </c>
      <c r="D1732" s="53">
        <v>135799</v>
      </c>
    </row>
    <row r="1733" spans="1:4" x14ac:dyDescent="0.2">
      <c r="A1733" s="51" t="s">
        <v>1000</v>
      </c>
      <c r="B1733" s="51" t="s">
        <v>719</v>
      </c>
      <c r="C1733" s="52" t="s">
        <v>5090</v>
      </c>
      <c r="D1733" s="53">
        <v>400</v>
      </c>
    </row>
    <row r="1734" spans="1:4" x14ac:dyDescent="0.2">
      <c r="A1734" s="51" t="s">
        <v>1000</v>
      </c>
      <c r="B1734" s="51" t="s">
        <v>719</v>
      </c>
      <c r="C1734" s="52" t="s">
        <v>935</v>
      </c>
      <c r="D1734" s="53">
        <v>2710</v>
      </c>
    </row>
    <row r="1735" spans="1:4" x14ac:dyDescent="0.2">
      <c r="A1735" s="51" t="s">
        <v>1000</v>
      </c>
      <c r="B1735" s="51" t="s">
        <v>719</v>
      </c>
      <c r="C1735" s="52" t="s">
        <v>5092</v>
      </c>
      <c r="D1735" s="53">
        <v>30420</v>
      </c>
    </row>
    <row r="1736" spans="1:4" x14ac:dyDescent="0.2">
      <c r="A1736" s="51" t="s">
        <v>1000</v>
      </c>
      <c r="B1736" s="51" t="s">
        <v>719</v>
      </c>
      <c r="C1736" s="52" t="s">
        <v>5094</v>
      </c>
      <c r="D1736" s="53">
        <f>-169090-D1737</f>
        <v>0</v>
      </c>
    </row>
    <row r="1737" spans="1:4" x14ac:dyDescent="0.2">
      <c r="A1737" s="54" t="s">
        <v>1000</v>
      </c>
      <c r="B1737" s="54" t="s">
        <v>719</v>
      </c>
      <c r="C1737" s="52" t="s">
        <v>5095</v>
      </c>
      <c r="D1737" s="55">
        <v>-169090</v>
      </c>
    </row>
    <row r="1738" spans="1:4" x14ac:dyDescent="0.2">
      <c r="A1738" s="51" t="s">
        <v>1000</v>
      </c>
      <c r="B1738" s="51" t="s">
        <v>720</v>
      </c>
      <c r="C1738" s="52" t="s">
        <v>5087</v>
      </c>
      <c r="D1738" s="53">
        <v>133010</v>
      </c>
    </row>
    <row r="1739" spans="1:4" x14ac:dyDescent="0.2">
      <c r="A1739" s="51" t="s">
        <v>1000</v>
      </c>
      <c r="B1739" s="51" t="s">
        <v>720</v>
      </c>
      <c r="C1739" s="52" t="s">
        <v>935</v>
      </c>
      <c r="D1739" s="53">
        <v>7000</v>
      </c>
    </row>
    <row r="1740" spans="1:4" x14ac:dyDescent="0.2">
      <c r="A1740" s="51" t="s">
        <v>1000</v>
      </c>
      <c r="B1740" s="51" t="s">
        <v>720</v>
      </c>
      <c r="C1740" s="52" t="s">
        <v>5092</v>
      </c>
      <c r="D1740" s="53">
        <v>34920</v>
      </c>
    </row>
    <row r="1741" spans="1:4" x14ac:dyDescent="0.2">
      <c r="A1741" s="51" t="s">
        <v>1000</v>
      </c>
      <c r="B1741" s="51" t="s">
        <v>720</v>
      </c>
      <c r="C1741" s="52" t="s">
        <v>5094</v>
      </c>
      <c r="D1741" s="53">
        <f>-174690-D1742</f>
        <v>0</v>
      </c>
    </row>
    <row r="1742" spans="1:4" x14ac:dyDescent="0.2">
      <c r="A1742" s="54" t="s">
        <v>1000</v>
      </c>
      <c r="B1742" s="54" t="s">
        <v>720</v>
      </c>
      <c r="C1742" s="52" t="s">
        <v>5095</v>
      </c>
      <c r="D1742" s="55">
        <v>-174690</v>
      </c>
    </row>
    <row r="1743" spans="1:4" x14ac:dyDescent="0.2">
      <c r="A1743" s="51" t="s">
        <v>1000</v>
      </c>
      <c r="B1743" s="51" t="s">
        <v>721</v>
      </c>
      <c r="C1743" s="52" t="s">
        <v>5087</v>
      </c>
      <c r="D1743" s="53">
        <v>55660</v>
      </c>
    </row>
    <row r="1744" spans="1:4" x14ac:dyDescent="0.2">
      <c r="A1744" s="51" t="s">
        <v>1000</v>
      </c>
      <c r="B1744" s="51" t="s">
        <v>721</v>
      </c>
      <c r="C1744" s="52" t="s">
        <v>5089</v>
      </c>
      <c r="D1744" s="53">
        <v>20</v>
      </c>
    </row>
    <row r="1745" spans="1:4" x14ac:dyDescent="0.2">
      <c r="A1745" s="51" t="s">
        <v>1000</v>
      </c>
      <c r="B1745" s="51" t="s">
        <v>721</v>
      </c>
      <c r="C1745" s="52" t="s">
        <v>5090</v>
      </c>
      <c r="D1745" s="53">
        <v>5120</v>
      </c>
    </row>
    <row r="1746" spans="1:4" x14ac:dyDescent="0.2">
      <c r="A1746" s="51" t="s">
        <v>1000</v>
      </c>
      <c r="B1746" s="51" t="s">
        <v>721</v>
      </c>
      <c r="C1746" s="52" t="s">
        <v>935</v>
      </c>
      <c r="D1746" s="53">
        <v>148750</v>
      </c>
    </row>
    <row r="1747" spans="1:4" x14ac:dyDescent="0.2">
      <c r="A1747" s="51" t="s">
        <v>1000</v>
      </c>
      <c r="B1747" s="51" t="s">
        <v>721</v>
      </c>
      <c r="C1747" s="52" t="s">
        <v>5092</v>
      </c>
      <c r="D1747" s="53">
        <v>70860</v>
      </c>
    </row>
    <row r="1748" spans="1:4" x14ac:dyDescent="0.2">
      <c r="A1748" s="51" t="s">
        <v>1000</v>
      </c>
      <c r="B1748" s="51" t="s">
        <v>721</v>
      </c>
      <c r="C1748" s="52" t="s">
        <v>5094</v>
      </c>
      <c r="D1748" s="53">
        <f>-280290-D1749</f>
        <v>-88070</v>
      </c>
    </row>
    <row r="1749" spans="1:4" x14ac:dyDescent="0.2">
      <c r="A1749" s="54" t="s">
        <v>1000</v>
      </c>
      <c r="B1749" s="54" t="s">
        <v>721</v>
      </c>
      <c r="C1749" s="52" t="s">
        <v>5095</v>
      </c>
      <c r="D1749" s="55">
        <v>-192220</v>
      </c>
    </row>
    <row r="1750" spans="1:4" x14ac:dyDescent="0.2">
      <c r="A1750" s="51" t="s">
        <v>1000</v>
      </c>
      <c r="B1750" s="51" t="s">
        <v>722</v>
      </c>
      <c r="C1750" s="52" t="s">
        <v>5087</v>
      </c>
      <c r="D1750" s="53">
        <v>138070</v>
      </c>
    </row>
    <row r="1751" spans="1:4" x14ac:dyDescent="0.2">
      <c r="A1751" s="51" t="s">
        <v>1000</v>
      </c>
      <c r="B1751" s="51" t="s">
        <v>722</v>
      </c>
      <c r="C1751" s="52" t="s">
        <v>5090</v>
      </c>
      <c r="D1751" s="53">
        <v>80</v>
      </c>
    </row>
    <row r="1752" spans="1:4" x14ac:dyDescent="0.2">
      <c r="A1752" s="51" t="s">
        <v>1000</v>
      </c>
      <c r="B1752" s="51" t="s">
        <v>722</v>
      </c>
      <c r="C1752" s="52" t="s">
        <v>935</v>
      </c>
      <c r="D1752" s="53">
        <v>3300</v>
      </c>
    </row>
    <row r="1753" spans="1:4" x14ac:dyDescent="0.2">
      <c r="A1753" s="51" t="s">
        <v>1000</v>
      </c>
      <c r="B1753" s="51" t="s">
        <v>722</v>
      </c>
      <c r="C1753" s="52" t="s">
        <v>5092</v>
      </c>
      <c r="D1753" s="53">
        <v>27900</v>
      </c>
    </row>
    <row r="1754" spans="1:4" x14ac:dyDescent="0.2">
      <c r="A1754" s="51" t="s">
        <v>1000</v>
      </c>
      <c r="B1754" s="51" t="s">
        <v>722</v>
      </c>
      <c r="C1754" s="52" t="s">
        <v>5094</v>
      </c>
      <c r="D1754" s="53">
        <f>-169120-D1755</f>
        <v>0</v>
      </c>
    </row>
    <row r="1755" spans="1:4" x14ac:dyDescent="0.2">
      <c r="A1755" s="54" t="s">
        <v>1000</v>
      </c>
      <c r="B1755" s="54" t="s">
        <v>722</v>
      </c>
      <c r="C1755" s="52" t="s">
        <v>5095</v>
      </c>
      <c r="D1755" s="55">
        <v>-169120</v>
      </c>
    </row>
    <row r="1756" spans="1:4" x14ac:dyDescent="0.2">
      <c r="A1756" s="51" t="s">
        <v>1000</v>
      </c>
      <c r="B1756" s="51" t="s">
        <v>723</v>
      </c>
      <c r="C1756" s="52" t="s">
        <v>5087</v>
      </c>
      <c r="D1756" s="53">
        <v>172280</v>
      </c>
    </row>
    <row r="1757" spans="1:4" x14ac:dyDescent="0.2">
      <c r="A1757" s="51" t="s">
        <v>1000</v>
      </c>
      <c r="B1757" s="51" t="s">
        <v>723</v>
      </c>
      <c r="C1757" s="52" t="s">
        <v>5089</v>
      </c>
      <c r="D1757" s="53">
        <v>20</v>
      </c>
    </row>
    <row r="1758" spans="1:4" x14ac:dyDescent="0.2">
      <c r="A1758" s="51" t="s">
        <v>1000</v>
      </c>
      <c r="B1758" s="51" t="s">
        <v>723</v>
      </c>
      <c r="C1758" s="52" t="s">
        <v>5090</v>
      </c>
      <c r="D1758" s="53">
        <v>40</v>
      </c>
    </row>
    <row r="1759" spans="1:4" x14ac:dyDescent="0.2">
      <c r="A1759" s="51" t="s">
        <v>1000</v>
      </c>
      <c r="B1759" s="51" t="s">
        <v>723</v>
      </c>
      <c r="C1759" s="52" t="s">
        <v>935</v>
      </c>
      <c r="D1759" s="53">
        <v>4540</v>
      </c>
    </row>
    <row r="1760" spans="1:4" x14ac:dyDescent="0.2">
      <c r="A1760" s="51" t="s">
        <v>1000</v>
      </c>
      <c r="B1760" s="51" t="s">
        <v>723</v>
      </c>
      <c r="C1760" s="52" t="s">
        <v>5092</v>
      </c>
      <c r="D1760" s="53">
        <v>104310</v>
      </c>
    </row>
    <row r="1761" spans="1:4" x14ac:dyDescent="0.2">
      <c r="A1761" s="51" t="s">
        <v>1000</v>
      </c>
      <c r="B1761" s="51" t="s">
        <v>723</v>
      </c>
      <c r="C1761" s="52" t="s">
        <v>5094</v>
      </c>
      <c r="D1761" s="53">
        <f>-280890-D1762</f>
        <v>-80</v>
      </c>
    </row>
    <row r="1762" spans="1:4" x14ac:dyDescent="0.2">
      <c r="A1762" s="54" t="s">
        <v>1000</v>
      </c>
      <c r="B1762" s="54" t="s">
        <v>723</v>
      </c>
      <c r="C1762" s="52" t="s">
        <v>5095</v>
      </c>
      <c r="D1762" s="55">
        <v>-280810</v>
      </c>
    </row>
    <row r="1763" spans="1:4" x14ac:dyDescent="0.2">
      <c r="A1763" s="51" t="s">
        <v>1000</v>
      </c>
      <c r="B1763" s="51" t="s">
        <v>724</v>
      </c>
      <c r="C1763" s="52" t="s">
        <v>5087</v>
      </c>
      <c r="D1763" s="53">
        <v>1139660</v>
      </c>
    </row>
    <row r="1764" spans="1:4" x14ac:dyDescent="0.2">
      <c r="A1764" s="51" t="s">
        <v>1000</v>
      </c>
      <c r="B1764" s="51" t="s">
        <v>724</v>
      </c>
      <c r="C1764" s="52" t="s">
        <v>5088</v>
      </c>
      <c r="D1764" s="53">
        <v>7550</v>
      </c>
    </row>
    <row r="1765" spans="1:4" x14ac:dyDescent="0.2">
      <c r="A1765" s="51" t="s">
        <v>1000</v>
      </c>
      <c r="B1765" s="51" t="s">
        <v>724</v>
      </c>
      <c r="C1765" s="52" t="s">
        <v>5090</v>
      </c>
      <c r="D1765" s="53">
        <v>2340</v>
      </c>
    </row>
    <row r="1766" spans="1:4" x14ac:dyDescent="0.2">
      <c r="A1766" s="51" t="s">
        <v>1000</v>
      </c>
      <c r="B1766" s="51" t="s">
        <v>724</v>
      </c>
      <c r="C1766" s="52" t="s">
        <v>935</v>
      </c>
      <c r="D1766" s="53">
        <v>46820</v>
      </c>
    </row>
    <row r="1767" spans="1:4" x14ac:dyDescent="0.2">
      <c r="A1767" s="51" t="s">
        <v>1000</v>
      </c>
      <c r="B1767" s="51" t="s">
        <v>724</v>
      </c>
      <c r="C1767" s="52" t="s">
        <v>5092</v>
      </c>
      <c r="D1767" s="53">
        <v>415040</v>
      </c>
    </row>
    <row r="1768" spans="1:4" x14ac:dyDescent="0.2">
      <c r="A1768" s="51" t="s">
        <v>1000</v>
      </c>
      <c r="B1768" s="51" t="s">
        <v>724</v>
      </c>
      <c r="C1768" s="52" t="s">
        <v>5094</v>
      </c>
      <c r="D1768" s="53">
        <f>-1603070-D1769</f>
        <v>-131380</v>
      </c>
    </row>
    <row r="1769" spans="1:4" x14ac:dyDescent="0.2">
      <c r="A1769" s="54" t="s">
        <v>1000</v>
      </c>
      <c r="B1769" s="54" t="s">
        <v>724</v>
      </c>
      <c r="C1769" s="52" t="s">
        <v>5095</v>
      </c>
      <c r="D1769" s="55">
        <v>-1471690</v>
      </c>
    </row>
    <row r="1770" spans="1:4" x14ac:dyDescent="0.2">
      <c r="A1770" s="51" t="s">
        <v>1000</v>
      </c>
      <c r="B1770" s="51" t="s">
        <v>725</v>
      </c>
      <c r="C1770" s="52" t="s">
        <v>5087</v>
      </c>
      <c r="D1770" s="53">
        <v>83340</v>
      </c>
    </row>
    <row r="1771" spans="1:4" x14ac:dyDescent="0.2">
      <c r="A1771" s="51" t="s">
        <v>1000</v>
      </c>
      <c r="B1771" s="51" t="s">
        <v>725</v>
      </c>
      <c r="C1771" s="52" t="s">
        <v>5090</v>
      </c>
      <c r="D1771" s="53">
        <v>33870</v>
      </c>
    </row>
    <row r="1772" spans="1:4" x14ac:dyDescent="0.2">
      <c r="A1772" s="51" t="s">
        <v>1000</v>
      </c>
      <c r="B1772" s="51" t="s">
        <v>725</v>
      </c>
      <c r="C1772" s="52" t="s">
        <v>935</v>
      </c>
      <c r="D1772" s="53">
        <v>17540</v>
      </c>
    </row>
    <row r="1773" spans="1:4" x14ac:dyDescent="0.2">
      <c r="A1773" s="51" t="s">
        <v>1000</v>
      </c>
      <c r="B1773" s="51" t="s">
        <v>725</v>
      </c>
      <c r="C1773" s="52" t="s">
        <v>5092</v>
      </c>
      <c r="D1773" s="53">
        <v>48050</v>
      </c>
    </row>
    <row r="1774" spans="1:4" x14ac:dyDescent="0.2">
      <c r="A1774" s="51" t="s">
        <v>1000</v>
      </c>
      <c r="B1774" s="51" t="s">
        <v>725</v>
      </c>
      <c r="C1774" s="52" t="s">
        <v>5094</v>
      </c>
      <c r="D1774" s="53">
        <f>-182670-D1775</f>
        <v>0</v>
      </c>
    </row>
    <row r="1775" spans="1:4" x14ac:dyDescent="0.2">
      <c r="A1775" s="54" t="s">
        <v>1000</v>
      </c>
      <c r="B1775" s="54" t="s">
        <v>725</v>
      </c>
      <c r="C1775" s="52" t="s">
        <v>5095</v>
      </c>
      <c r="D1775" s="55">
        <v>-182670</v>
      </c>
    </row>
    <row r="1776" spans="1:4" x14ac:dyDescent="0.2">
      <c r="A1776" s="51" t="s">
        <v>1000</v>
      </c>
      <c r="B1776" s="51" t="s">
        <v>726</v>
      </c>
      <c r="C1776" s="52" t="s">
        <v>5087</v>
      </c>
      <c r="D1776" s="53">
        <v>199720</v>
      </c>
    </row>
    <row r="1777" spans="1:4" x14ac:dyDescent="0.2">
      <c r="A1777" s="51" t="s">
        <v>1000</v>
      </c>
      <c r="B1777" s="51" t="s">
        <v>726</v>
      </c>
      <c r="C1777" s="52" t="s">
        <v>935</v>
      </c>
      <c r="D1777" s="53">
        <v>93850</v>
      </c>
    </row>
    <row r="1778" spans="1:4" x14ac:dyDescent="0.2">
      <c r="A1778" s="51" t="s">
        <v>1000</v>
      </c>
      <c r="B1778" s="51" t="s">
        <v>726</v>
      </c>
      <c r="C1778" s="52" t="s">
        <v>5092</v>
      </c>
      <c r="D1778" s="53">
        <v>82210</v>
      </c>
    </row>
    <row r="1779" spans="1:4" x14ac:dyDescent="0.2">
      <c r="A1779" s="51" t="s">
        <v>1000</v>
      </c>
      <c r="B1779" s="51" t="s">
        <v>726</v>
      </c>
      <c r="C1779" s="52" t="s">
        <v>5094</v>
      </c>
      <c r="D1779" s="53">
        <v>-2870</v>
      </c>
    </row>
    <row r="1780" spans="1:4" x14ac:dyDescent="0.2">
      <c r="A1780" s="51" t="s">
        <v>1000</v>
      </c>
      <c r="B1780" s="51" t="s">
        <v>727</v>
      </c>
      <c r="C1780" s="52" t="s">
        <v>5089</v>
      </c>
      <c r="D1780" s="53">
        <v>45700</v>
      </c>
    </row>
    <row r="1781" spans="1:4" x14ac:dyDescent="0.2">
      <c r="A1781" s="51" t="s">
        <v>1000</v>
      </c>
      <c r="B1781" s="51" t="s">
        <v>727</v>
      </c>
      <c r="C1781" s="52" t="s">
        <v>5090</v>
      </c>
      <c r="D1781" s="53">
        <v>2740</v>
      </c>
    </row>
    <row r="1782" spans="1:4" x14ac:dyDescent="0.2">
      <c r="A1782" s="51" t="s">
        <v>1000</v>
      </c>
      <c r="B1782" s="51" t="s">
        <v>727</v>
      </c>
      <c r="C1782" s="52" t="s">
        <v>935</v>
      </c>
      <c r="D1782" s="53">
        <v>144660</v>
      </c>
    </row>
    <row r="1783" spans="1:4" x14ac:dyDescent="0.2">
      <c r="A1783" s="51" t="s">
        <v>1000</v>
      </c>
      <c r="B1783" s="51" t="s">
        <v>727</v>
      </c>
      <c r="C1783" s="52" t="s">
        <v>5092</v>
      </c>
      <c r="D1783" s="53">
        <v>4490</v>
      </c>
    </row>
    <row r="1784" spans="1:4" x14ac:dyDescent="0.2">
      <c r="A1784" s="51" t="s">
        <v>1000</v>
      </c>
      <c r="B1784" s="51" t="s">
        <v>728</v>
      </c>
      <c r="C1784" s="52" t="s">
        <v>5092</v>
      </c>
      <c r="D1784" s="53">
        <v>380</v>
      </c>
    </row>
    <row r="1785" spans="1:4" x14ac:dyDescent="0.2">
      <c r="A1785" s="51" t="s">
        <v>1000</v>
      </c>
      <c r="B1785" s="51" t="s">
        <v>729</v>
      </c>
      <c r="C1785" s="52" t="s">
        <v>5092</v>
      </c>
      <c r="D1785" s="53">
        <v>190</v>
      </c>
    </row>
    <row r="1786" spans="1:4" x14ac:dyDescent="0.2">
      <c r="A1786" s="51" t="s">
        <v>1000</v>
      </c>
      <c r="B1786" s="51" t="s">
        <v>730</v>
      </c>
      <c r="C1786" s="52" t="s">
        <v>5087</v>
      </c>
      <c r="D1786" s="53">
        <v>10910</v>
      </c>
    </row>
    <row r="1787" spans="1:4" x14ac:dyDescent="0.2">
      <c r="A1787" s="51" t="s">
        <v>1000</v>
      </c>
      <c r="B1787" s="51" t="s">
        <v>730</v>
      </c>
      <c r="C1787" s="52" t="s">
        <v>935</v>
      </c>
      <c r="D1787" s="53">
        <v>40</v>
      </c>
    </row>
    <row r="1788" spans="1:4" x14ac:dyDescent="0.2">
      <c r="A1788" s="51" t="s">
        <v>1000</v>
      </c>
      <c r="B1788" s="51" t="s">
        <v>730</v>
      </c>
      <c r="C1788" s="52" t="s">
        <v>5092</v>
      </c>
      <c r="D1788" s="53">
        <v>5530</v>
      </c>
    </row>
    <row r="1789" spans="1:4" x14ac:dyDescent="0.2">
      <c r="A1789" s="51" t="s">
        <v>1000</v>
      </c>
      <c r="B1789" s="51" t="s">
        <v>730</v>
      </c>
      <c r="C1789" s="52" t="s">
        <v>5094</v>
      </c>
      <c r="D1789" s="53">
        <f>-16450-D1790</f>
        <v>0</v>
      </c>
    </row>
    <row r="1790" spans="1:4" x14ac:dyDescent="0.2">
      <c r="A1790" s="54" t="s">
        <v>1000</v>
      </c>
      <c r="B1790" s="54" t="s">
        <v>730</v>
      </c>
      <c r="C1790" s="52" t="s">
        <v>5095</v>
      </c>
      <c r="D1790" s="55">
        <v>-16450</v>
      </c>
    </row>
    <row r="1791" spans="1:4" x14ac:dyDescent="0.2">
      <c r="A1791" s="51" t="s">
        <v>1000</v>
      </c>
      <c r="B1791" s="51" t="s">
        <v>731</v>
      </c>
      <c r="C1791" s="52" t="s">
        <v>5087</v>
      </c>
      <c r="D1791" s="53">
        <v>134360</v>
      </c>
    </row>
    <row r="1792" spans="1:4" x14ac:dyDescent="0.2">
      <c r="A1792" s="51" t="s">
        <v>1000</v>
      </c>
      <c r="B1792" s="51" t="s">
        <v>731</v>
      </c>
      <c r="C1792" s="52" t="s">
        <v>935</v>
      </c>
      <c r="D1792" s="53">
        <v>50</v>
      </c>
    </row>
    <row r="1793" spans="1:4" x14ac:dyDescent="0.2">
      <c r="A1793" s="51" t="s">
        <v>1000</v>
      </c>
      <c r="B1793" s="51" t="s">
        <v>731</v>
      </c>
      <c r="C1793" s="52" t="s">
        <v>5092</v>
      </c>
      <c r="D1793" s="53">
        <v>12110</v>
      </c>
    </row>
    <row r="1794" spans="1:4" x14ac:dyDescent="0.2">
      <c r="A1794" s="51" t="s">
        <v>1000</v>
      </c>
      <c r="B1794" s="51" t="s">
        <v>731</v>
      </c>
      <c r="C1794" s="52" t="s">
        <v>5094</v>
      </c>
      <c r="D1794" s="53">
        <f>-146280-D1795</f>
        <v>0</v>
      </c>
    </row>
    <row r="1795" spans="1:4" x14ac:dyDescent="0.2">
      <c r="A1795" s="54" t="s">
        <v>1000</v>
      </c>
      <c r="B1795" s="54" t="s">
        <v>731</v>
      </c>
      <c r="C1795" s="52" t="s">
        <v>5095</v>
      </c>
      <c r="D1795" s="55">
        <v>-146280</v>
      </c>
    </row>
    <row r="1796" spans="1:4" x14ac:dyDescent="0.2">
      <c r="A1796" s="51" t="s">
        <v>992</v>
      </c>
      <c r="B1796" s="51" t="s">
        <v>734</v>
      </c>
      <c r="C1796" s="52" t="s">
        <v>5087</v>
      </c>
      <c r="D1796" s="53">
        <v>1107480</v>
      </c>
    </row>
    <row r="1797" spans="1:4" x14ac:dyDescent="0.2">
      <c r="A1797" s="51" t="s">
        <v>992</v>
      </c>
      <c r="B1797" s="51" t="s">
        <v>734</v>
      </c>
      <c r="C1797" s="52" t="s">
        <v>5088</v>
      </c>
      <c r="D1797" s="53">
        <v>403950</v>
      </c>
    </row>
    <row r="1798" spans="1:4" x14ac:dyDescent="0.2">
      <c r="A1798" s="51" t="s">
        <v>992</v>
      </c>
      <c r="B1798" s="51" t="s">
        <v>966</v>
      </c>
      <c r="C1798" s="52" t="s">
        <v>5087</v>
      </c>
      <c r="D1798" s="53">
        <v>-3921420</v>
      </c>
    </row>
    <row r="1799" spans="1:4" x14ac:dyDescent="0.2">
      <c r="A1799" s="51" t="s">
        <v>992</v>
      </c>
      <c r="B1799" s="51" t="s">
        <v>735</v>
      </c>
      <c r="C1799" s="52" t="s">
        <v>5088</v>
      </c>
      <c r="D1799" s="53">
        <v>8270</v>
      </c>
    </row>
    <row r="1800" spans="1:4" x14ac:dyDescent="0.2">
      <c r="A1800" s="51" t="s">
        <v>992</v>
      </c>
      <c r="B1800" s="51" t="s">
        <v>736</v>
      </c>
      <c r="C1800" s="52" t="s">
        <v>5088</v>
      </c>
      <c r="D1800" s="53">
        <v>830</v>
      </c>
    </row>
    <row r="1801" spans="1:4" x14ac:dyDescent="0.2">
      <c r="A1801" s="51" t="s">
        <v>992</v>
      </c>
      <c r="B1801" s="51" t="s">
        <v>737</v>
      </c>
      <c r="C1801" s="52" t="s">
        <v>5088</v>
      </c>
      <c r="D1801" s="53">
        <v>36620</v>
      </c>
    </row>
    <row r="1802" spans="1:4" x14ac:dyDescent="0.2">
      <c r="A1802" s="51" t="s">
        <v>992</v>
      </c>
      <c r="B1802" s="51" t="s">
        <v>738</v>
      </c>
      <c r="C1802" s="52" t="s">
        <v>5088</v>
      </c>
      <c r="D1802" s="53">
        <v>5300</v>
      </c>
    </row>
    <row r="1803" spans="1:4" x14ac:dyDescent="0.2">
      <c r="A1803" s="51" t="s">
        <v>992</v>
      </c>
      <c r="B1803" s="51" t="s">
        <v>740</v>
      </c>
      <c r="C1803" s="52" t="s">
        <v>5088</v>
      </c>
      <c r="D1803" s="53">
        <v>10320</v>
      </c>
    </row>
    <row r="1804" spans="1:4" x14ac:dyDescent="0.2">
      <c r="A1804" s="51" t="s">
        <v>992</v>
      </c>
      <c r="B1804" s="51" t="s">
        <v>741</v>
      </c>
      <c r="C1804" s="52" t="s">
        <v>5088</v>
      </c>
      <c r="D1804" s="53">
        <v>60350</v>
      </c>
    </row>
    <row r="1805" spans="1:4" x14ac:dyDescent="0.2">
      <c r="A1805" s="51" t="s">
        <v>992</v>
      </c>
      <c r="B1805" s="51" t="s">
        <v>742</v>
      </c>
      <c r="C1805" s="52" t="s">
        <v>5088</v>
      </c>
      <c r="D1805" s="53">
        <v>1820</v>
      </c>
    </row>
    <row r="1806" spans="1:4" x14ac:dyDescent="0.2">
      <c r="A1806" s="51" t="s">
        <v>992</v>
      </c>
      <c r="B1806" s="51" t="s">
        <v>743</v>
      </c>
      <c r="C1806" s="52" t="s">
        <v>5088</v>
      </c>
      <c r="D1806" s="53">
        <v>1340</v>
      </c>
    </row>
    <row r="1807" spans="1:4" x14ac:dyDescent="0.2">
      <c r="A1807" s="51" t="s">
        <v>992</v>
      </c>
      <c r="B1807" s="51" t="s">
        <v>744</v>
      </c>
      <c r="C1807" s="52" t="s">
        <v>5088</v>
      </c>
      <c r="D1807" s="53">
        <v>55920</v>
      </c>
    </row>
    <row r="1808" spans="1:4" x14ac:dyDescent="0.2">
      <c r="A1808" s="51" t="s">
        <v>992</v>
      </c>
      <c r="B1808" s="51" t="s">
        <v>745</v>
      </c>
      <c r="C1808" s="52" t="s">
        <v>5088</v>
      </c>
      <c r="D1808" s="53">
        <v>32750</v>
      </c>
    </row>
    <row r="1809" spans="1:4" x14ac:dyDescent="0.2">
      <c r="A1809" s="51" t="s">
        <v>992</v>
      </c>
      <c r="B1809" s="51" t="s">
        <v>746</v>
      </c>
      <c r="C1809" s="52" t="s">
        <v>5088</v>
      </c>
      <c r="D1809" s="53">
        <v>44470</v>
      </c>
    </row>
    <row r="1810" spans="1:4" x14ac:dyDescent="0.2">
      <c r="A1810" s="51" t="s">
        <v>992</v>
      </c>
      <c r="B1810" s="51" t="s">
        <v>747</v>
      </c>
      <c r="C1810" s="52" t="s">
        <v>5088</v>
      </c>
      <c r="D1810" s="53">
        <v>6450</v>
      </c>
    </row>
    <row r="1811" spans="1:4" x14ac:dyDescent="0.2">
      <c r="A1811" s="51" t="s">
        <v>992</v>
      </c>
      <c r="B1811" s="51" t="s">
        <v>748</v>
      </c>
      <c r="C1811" s="52" t="s">
        <v>5088</v>
      </c>
      <c r="D1811" s="53">
        <v>17580</v>
      </c>
    </row>
    <row r="1812" spans="1:4" x14ac:dyDescent="0.2">
      <c r="A1812" s="51" t="s">
        <v>992</v>
      </c>
      <c r="B1812" s="51" t="s">
        <v>749</v>
      </c>
      <c r="C1812" s="52" t="s">
        <v>5088</v>
      </c>
      <c r="D1812" s="53">
        <v>1420</v>
      </c>
    </row>
    <row r="1813" spans="1:4" x14ac:dyDescent="0.2">
      <c r="A1813" s="51" t="s">
        <v>992</v>
      </c>
      <c r="B1813" s="51" t="s">
        <v>750</v>
      </c>
      <c r="C1813" s="52" t="s">
        <v>5088</v>
      </c>
      <c r="D1813" s="53">
        <v>53790</v>
      </c>
    </row>
    <row r="1814" spans="1:4" x14ac:dyDescent="0.2">
      <c r="A1814" s="51" t="s">
        <v>992</v>
      </c>
      <c r="B1814" s="51" t="s">
        <v>751</v>
      </c>
      <c r="C1814" s="52" t="s">
        <v>5088</v>
      </c>
      <c r="D1814" s="53">
        <v>14190</v>
      </c>
    </row>
    <row r="1815" spans="1:4" x14ac:dyDescent="0.2">
      <c r="A1815" s="51" t="s">
        <v>992</v>
      </c>
      <c r="B1815" s="51" t="s">
        <v>752</v>
      </c>
      <c r="C1815" s="52" t="s">
        <v>5088</v>
      </c>
      <c r="D1815" s="53">
        <v>40360</v>
      </c>
    </row>
    <row r="1816" spans="1:4" x14ac:dyDescent="0.2">
      <c r="A1816" s="51" t="s">
        <v>992</v>
      </c>
      <c r="B1816" s="51" t="s">
        <v>754</v>
      </c>
      <c r="C1816" s="52" t="s">
        <v>5088</v>
      </c>
      <c r="D1816" s="53">
        <v>32660</v>
      </c>
    </row>
    <row r="1817" spans="1:4" x14ac:dyDescent="0.2">
      <c r="A1817" s="51" t="s">
        <v>992</v>
      </c>
      <c r="B1817" s="51" t="s">
        <v>755</v>
      </c>
      <c r="C1817" s="52" t="s">
        <v>5088</v>
      </c>
      <c r="D1817" s="53">
        <v>4820</v>
      </c>
    </row>
    <row r="1818" spans="1:4" x14ac:dyDescent="0.2">
      <c r="A1818" s="51" t="s">
        <v>992</v>
      </c>
      <c r="B1818" s="51" t="s">
        <v>757</v>
      </c>
      <c r="C1818" s="52" t="s">
        <v>5088</v>
      </c>
      <c r="D1818" s="53">
        <v>18630</v>
      </c>
    </row>
    <row r="1819" spans="1:4" x14ac:dyDescent="0.2">
      <c r="A1819" s="51" t="s">
        <v>992</v>
      </c>
      <c r="B1819" s="51" t="s">
        <v>758</v>
      </c>
      <c r="C1819" s="52" t="s">
        <v>5088</v>
      </c>
      <c r="D1819" s="53">
        <v>29920</v>
      </c>
    </row>
    <row r="1820" spans="1:4" x14ac:dyDescent="0.2">
      <c r="A1820" s="51" t="s">
        <v>992</v>
      </c>
      <c r="B1820" s="51" t="s">
        <v>759</v>
      </c>
      <c r="C1820" s="52" t="s">
        <v>5088</v>
      </c>
      <c r="D1820" s="53">
        <v>1170</v>
      </c>
    </row>
    <row r="1821" spans="1:4" x14ac:dyDescent="0.2">
      <c r="A1821" s="51" t="s">
        <v>992</v>
      </c>
      <c r="B1821" s="51" t="s">
        <v>760</v>
      </c>
      <c r="C1821" s="52" t="s">
        <v>5088</v>
      </c>
      <c r="D1821" s="53">
        <v>58960</v>
      </c>
    </row>
    <row r="1822" spans="1:4" x14ac:dyDescent="0.2">
      <c r="A1822" s="51" t="s">
        <v>992</v>
      </c>
      <c r="B1822" s="51" t="s">
        <v>761</v>
      </c>
      <c r="C1822" s="52" t="s">
        <v>5088</v>
      </c>
      <c r="D1822" s="53">
        <v>7250</v>
      </c>
    </row>
    <row r="1823" spans="1:4" x14ac:dyDescent="0.2">
      <c r="A1823" s="51" t="s">
        <v>992</v>
      </c>
      <c r="B1823" s="51" t="s">
        <v>762</v>
      </c>
      <c r="C1823" s="52" t="s">
        <v>5088</v>
      </c>
      <c r="D1823" s="53">
        <v>72300</v>
      </c>
    </row>
    <row r="1824" spans="1:4" x14ac:dyDescent="0.2">
      <c r="A1824" s="51" t="s">
        <v>992</v>
      </c>
      <c r="B1824" s="51" t="s">
        <v>764</v>
      </c>
      <c r="C1824" s="52" t="s">
        <v>5088</v>
      </c>
      <c r="D1824" s="53">
        <v>116020</v>
      </c>
    </row>
    <row r="1825" spans="1:4" x14ac:dyDescent="0.2">
      <c r="A1825" s="51" t="s">
        <v>992</v>
      </c>
      <c r="B1825" s="51" t="s">
        <v>765</v>
      </c>
      <c r="C1825" s="52" t="s">
        <v>5088</v>
      </c>
      <c r="D1825" s="53">
        <v>1700</v>
      </c>
    </row>
    <row r="1826" spans="1:4" x14ac:dyDescent="0.2">
      <c r="A1826" s="51" t="s">
        <v>992</v>
      </c>
      <c r="B1826" s="51" t="s">
        <v>766</v>
      </c>
      <c r="C1826" s="52" t="s">
        <v>5088</v>
      </c>
      <c r="D1826" s="53">
        <v>142370</v>
      </c>
    </row>
    <row r="1827" spans="1:4" x14ac:dyDescent="0.2">
      <c r="A1827" s="51" t="s">
        <v>992</v>
      </c>
      <c r="B1827" s="51" t="s">
        <v>767</v>
      </c>
      <c r="C1827" s="52" t="s">
        <v>5088</v>
      </c>
      <c r="D1827" s="53">
        <v>38060</v>
      </c>
    </row>
    <row r="1828" spans="1:4" x14ac:dyDescent="0.2">
      <c r="A1828" s="51" t="s">
        <v>992</v>
      </c>
      <c r="B1828" s="51" t="s">
        <v>768</v>
      </c>
      <c r="C1828" s="52" t="s">
        <v>5088</v>
      </c>
      <c r="D1828" s="53">
        <v>9480</v>
      </c>
    </row>
    <row r="1829" spans="1:4" x14ac:dyDescent="0.2">
      <c r="A1829" s="51" t="s">
        <v>992</v>
      </c>
      <c r="B1829" s="51" t="s">
        <v>769</v>
      </c>
      <c r="C1829" s="52" t="s">
        <v>5088</v>
      </c>
      <c r="D1829" s="53">
        <v>4880</v>
      </c>
    </row>
    <row r="1830" spans="1:4" x14ac:dyDescent="0.2">
      <c r="A1830" s="51" t="s">
        <v>992</v>
      </c>
      <c r="B1830" s="51" t="s">
        <v>770</v>
      </c>
      <c r="C1830" s="52" t="s">
        <v>5088</v>
      </c>
      <c r="D1830" s="53">
        <v>2630</v>
      </c>
    </row>
    <row r="1831" spans="1:4" x14ac:dyDescent="0.2">
      <c r="A1831" s="51" t="s">
        <v>992</v>
      </c>
      <c r="B1831" s="51" t="s">
        <v>771</v>
      </c>
      <c r="C1831" s="52" t="s">
        <v>5088</v>
      </c>
      <c r="D1831" s="53">
        <v>13810</v>
      </c>
    </row>
    <row r="1832" spans="1:4" x14ac:dyDescent="0.2">
      <c r="A1832" s="51" t="s">
        <v>992</v>
      </c>
      <c r="B1832" s="51" t="s">
        <v>773</v>
      </c>
      <c r="C1832" s="52" t="s">
        <v>5088</v>
      </c>
      <c r="D1832" s="53">
        <v>852728</v>
      </c>
    </row>
    <row r="1833" spans="1:4" x14ac:dyDescent="0.2">
      <c r="A1833" s="51" t="s">
        <v>992</v>
      </c>
      <c r="B1833" s="51" t="s">
        <v>774</v>
      </c>
      <c r="C1833" s="52" t="s">
        <v>5088</v>
      </c>
      <c r="D1833" s="53">
        <v>32970</v>
      </c>
    </row>
    <row r="1834" spans="1:4" x14ac:dyDescent="0.2">
      <c r="A1834" s="51" t="s">
        <v>992</v>
      </c>
      <c r="B1834" s="51" t="s">
        <v>775</v>
      </c>
      <c r="C1834" s="52" t="s">
        <v>5088</v>
      </c>
      <c r="D1834" s="53">
        <v>1070</v>
      </c>
    </row>
    <row r="1835" spans="1:4" x14ac:dyDescent="0.2">
      <c r="A1835" s="51" t="s">
        <v>1006</v>
      </c>
      <c r="B1835" s="51" t="s">
        <v>777</v>
      </c>
      <c r="C1835" s="52" t="s">
        <v>5087</v>
      </c>
      <c r="D1835" s="53">
        <v>251560</v>
      </c>
    </row>
    <row r="1836" spans="1:4" x14ac:dyDescent="0.2">
      <c r="A1836" s="51" t="s">
        <v>1006</v>
      </c>
      <c r="B1836" s="51" t="s">
        <v>777</v>
      </c>
      <c r="C1836" s="52" t="s">
        <v>5088</v>
      </c>
      <c r="D1836" s="53">
        <v>2614</v>
      </c>
    </row>
    <row r="1837" spans="1:4" x14ac:dyDescent="0.2">
      <c r="A1837" s="51" t="s">
        <v>1006</v>
      </c>
      <c r="B1837" s="51" t="s">
        <v>777</v>
      </c>
      <c r="C1837" s="52" t="s">
        <v>5089</v>
      </c>
      <c r="D1837" s="53">
        <v>790</v>
      </c>
    </row>
    <row r="1838" spans="1:4" x14ac:dyDescent="0.2">
      <c r="A1838" s="51" t="s">
        <v>1006</v>
      </c>
      <c r="B1838" s="51" t="s">
        <v>777</v>
      </c>
      <c r="C1838" s="52" t="s">
        <v>5090</v>
      </c>
      <c r="D1838" s="53">
        <v>290</v>
      </c>
    </row>
    <row r="1839" spans="1:4" x14ac:dyDescent="0.2">
      <c r="A1839" s="51" t="s">
        <v>1006</v>
      </c>
      <c r="B1839" s="51" t="s">
        <v>777</v>
      </c>
      <c r="C1839" s="52" t="s">
        <v>935</v>
      </c>
      <c r="D1839" s="53">
        <v>-133920</v>
      </c>
    </row>
    <row r="1840" spans="1:4" x14ac:dyDescent="0.2">
      <c r="A1840" s="51" t="s">
        <v>1006</v>
      </c>
      <c r="B1840" s="51" t="s">
        <v>777</v>
      </c>
      <c r="C1840" s="52" t="s">
        <v>5092</v>
      </c>
      <c r="D1840" s="53">
        <v>488770</v>
      </c>
    </row>
    <row r="1841" spans="1:4" x14ac:dyDescent="0.2">
      <c r="A1841" s="51" t="s">
        <v>1006</v>
      </c>
      <c r="B1841" s="51" t="s">
        <v>777</v>
      </c>
      <c r="C1841" s="52" t="s">
        <v>5094</v>
      </c>
      <c r="D1841" s="53">
        <f>-791100-D1842</f>
        <v>0</v>
      </c>
    </row>
    <row r="1842" spans="1:4" x14ac:dyDescent="0.2">
      <c r="A1842" s="54" t="s">
        <v>1006</v>
      </c>
      <c r="B1842" s="54" t="s">
        <v>777</v>
      </c>
      <c r="C1842" s="52" t="s">
        <v>5095</v>
      </c>
      <c r="D1842" s="55">
        <v>-791100</v>
      </c>
    </row>
    <row r="1843" spans="1:4" x14ac:dyDescent="0.2">
      <c r="A1843" s="51" t="s">
        <v>1006</v>
      </c>
      <c r="B1843" s="51" t="s">
        <v>778</v>
      </c>
      <c r="C1843" s="52" t="s">
        <v>5087</v>
      </c>
      <c r="D1843" s="53">
        <v>139240</v>
      </c>
    </row>
    <row r="1844" spans="1:4" x14ac:dyDescent="0.2">
      <c r="A1844" s="51" t="s">
        <v>1006</v>
      </c>
      <c r="B1844" s="51" t="s">
        <v>778</v>
      </c>
      <c r="C1844" s="52" t="s">
        <v>5088</v>
      </c>
      <c r="D1844" s="53">
        <v>600</v>
      </c>
    </row>
    <row r="1845" spans="1:4" x14ac:dyDescent="0.2">
      <c r="A1845" s="51" t="s">
        <v>1006</v>
      </c>
      <c r="B1845" s="51" t="s">
        <v>778</v>
      </c>
      <c r="C1845" s="52" t="s">
        <v>5089</v>
      </c>
      <c r="D1845" s="53">
        <v>200</v>
      </c>
    </row>
    <row r="1846" spans="1:4" x14ac:dyDescent="0.2">
      <c r="A1846" s="51" t="s">
        <v>1006</v>
      </c>
      <c r="B1846" s="51" t="s">
        <v>778</v>
      </c>
      <c r="C1846" s="52" t="s">
        <v>5090</v>
      </c>
      <c r="D1846" s="53">
        <v>1740</v>
      </c>
    </row>
    <row r="1847" spans="1:4" x14ac:dyDescent="0.2">
      <c r="A1847" s="51" t="s">
        <v>1006</v>
      </c>
      <c r="B1847" s="51" t="s">
        <v>778</v>
      </c>
      <c r="C1847" s="52" t="s">
        <v>935</v>
      </c>
      <c r="D1847" s="53">
        <v>2230</v>
      </c>
    </row>
    <row r="1848" spans="1:4" x14ac:dyDescent="0.2">
      <c r="A1848" s="51" t="s">
        <v>1006</v>
      </c>
      <c r="B1848" s="51" t="s">
        <v>778</v>
      </c>
      <c r="C1848" s="52" t="s">
        <v>5092</v>
      </c>
      <c r="D1848" s="53">
        <v>6260</v>
      </c>
    </row>
    <row r="1849" spans="1:4" x14ac:dyDescent="0.2">
      <c r="A1849" s="51" t="s">
        <v>1006</v>
      </c>
      <c r="B1849" s="51" t="s">
        <v>778</v>
      </c>
      <c r="C1849" s="52" t="s">
        <v>5094</v>
      </c>
      <c r="D1849" s="53">
        <f>-150030-D1850</f>
        <v>-620</v>
      </c>
    </row>
    <row r="1850" spans="1:4" x14ac:dyDescent="0.2">
      <c r="A1850" s="54" t="s">
        <v>1006</v>
      </c>
      <c r="B1850" s="54" t="s">
        <v>778</v>
      </c>
      <c r="C1850" s="52" t="s">
        <v>5095</v>
      </c>
      <c r="D1850" s="55">
        <v>-149410</v>
      </c>
    </row>
    <row r="1851" spans="1:4" x14ac:dyDescent="0.2">
      <c r="A1851" s="51" t="s">
        <v>1006</v>
      </c>
      <c r="B1851" s="51" t="s">
        <v>779</v>
      </c>
      <c r="C1851" s="52" t="s">
        <v>5087</v>
      </c>
      <c r="D1851" s="53">
        <v>385300</v>
      </c>
    </row>
    <row r="1852" spans="1:4" x14ac:dyDescent="0.2">
      <c r="A1852" s="51" t="s">
        <v>1006</v>
      </c>
      <c r="B1852" s="51" t="s">
        <v>779</v>
      </c>
      <c r="C1852" s="52" t="s">
        <v>5089</v>
      </c>
      <c r="D1852" s="53">
        <v>820</v>
      </c>
    </row>
    <row r="1853" spans="1:4" x14ac:dyDescent="0.2">
      <c r="A1853" s="51" t="s">
        <v>1006</v>
      </c>
      <c r="B1853" s="51" t="s">
        <v>779</v>
      </c>
      <c r="C1853" s="52" t="s">
        <v>5090</v>
      </c>
      <c r="D1853" s="53">
        <v>1400</v>
      </c>
    </row>
    <row r="1854" spans="1:4" x14ac:dyDescent="0.2">
      <c r="A1854" s="51" t="s">
        <v>1006</v>
      </c>
      <c r="B1854" s="51" t="s">
        <v>779</v>
      </c>
      <c r="C1854" s="52" t="s">
        <v>935</v>
      </c>
      <c r="D1854" s="53">
        <v>14450</v>
      </c>
    </row>
    <row r="1855" spans="1:4" x14ac:dyDescent="0.2">
      <c r="A1855" s="51" t="s">
        <v>1006</v>
      </c>
      <c r="B1855" s="51" t="s">
        <v>779</v>
      </c>
      <c r="C1855" s="52" t="s">
        <v>5092</v>
      </c>
      <c r="D1855" s="53">
        <v>94300</v>
      </c>
    </row>
    <row r="1856" spans="1:4" x14ac:dyDescent="0.2">
      <c r="A1856" s="51" t="s">
        <v>1006</v>
      </c>
      <c r="B1856" s="51" t="s">
        <v>779</v>
      </c>
      <c r="C1856" s="52" t="s">
        <v>5094</v>
      </c>
      <c r="D1856" s="53">
        <f>-458650-D1857</f>
        <v>0</v>
      </c>
    </row>
    <row r="1857" spans="1:4" x14ac:dyDescent="0.2">
      <c r="A1857" s="54" t="s">
        <v>1006</v>
      </c>
      <c r="B1857" s="54" t="s">
        <v>779</v>
      </c>
      <c r="C1857" s="52" t="s">
        <v>5095</v>
      </c>
      <c r="D1857" s="55">
        <v>-458650</v>
      </c>
    </row>
    <row r="1858" spans="1:4" x14ac:dyDescent="0.2">
      <c r="A1858" s="51" t="s">
        <v>1006</v>
      </c>
      <c r="B1858" s="51" t="s">
        <v>782</v>
      </c>
      <c r="C1858" s="52" t="s">
        <v>5087</v>
      </c>
      <c r="D1858" s="53">
        <v>43230</v>
      </c>
    </row>
    <row r="1859" spans="1:4" x14ac:dyDescent="0.2">
      <c r="A1859" s="51" t="s">
        <v>1006</v>
      </c>
      <c r="B1859" s="51" t="s">
        <v>782</v>
      </c>
      <c r="C1859" s="52" t="s">
        <v>5088</v>
      </c>
      <c r="D1859" s="53">
        <v>40</v>
      </c>
    </row>
    <row r="1860" spans="1:4" x14ac:dyDescent="0.2">
      <c r="A1860" s="51" t="s">
        <v>1006</v>
      </c>
      <c r="B1860" s="51" t="s">
        <v>782</v>
      </c>
      <c r="C1860" s="52" t="s">
        <v>5089</v>
      </c>
      <c r="D1860" s="53">
        <v>100</v>
      </c>
    </row>
    <row r="1861" spans="1:4" x14ac:dyDescent="0.2">
      <c r="A1861" s="51" t="s">
        <v>1006</v>
      </c>
      <c r="B1861" s="51" t="s">
        <v>782</v>
      </c>
      <c r="C1861" s="52" t="s">
        <v>5090</v>
      </c>
      <c r="D1861" s="53">
        <v>940</v>
      </c>
    </row>
    <row r="1862" spans="1:4" x14ac:dyDescent="0.2">
      <c r="A1862" s="51" t="s">
        <v>1006</v>
      </c>
      <c r="B1862" s="51" t="s">
        <v>782</v>
      </c>
      <c r="C1862" s="52" t="s">
        <v>935</v>
      </c>
      <c r="D1862" s="53">
        <v>14950</v>
      </c>
    </row>
    <row r="1863" spans="1:4" x14ac:dyDescent="0.2">
      <c r="A1863" s="51" t="s">
        <v>1006</v>
      </c>
      <c r="B1863" s="51" t="s">
        <v>782</v>
      </c>
      <c r="C1863" s="52" t="s">
        <v>5092</v>
      </c>
      <c r="D1863" s="53">
        <v>9330</v>
      </c>
    </row>
    <row r="1864" spans="1:4" x14ac:dyDescent="0.2">
      <c r="A1864" s="51" t="s">
        <v>1006</v>
      </c>
      <c r="B1864" s="51" t="s">
        <v>782</v>
      </c>
      <c r="C1864" s="52" t="s">
        <v>5094</v>
      </c>
      <c r="D1864" s="53">
        <f>-68520-D1865</f>
        <v>0</v>
      </c>
    </row>
    <row r="1865" spans="1:4" x14ac:dyDescent="0.2">
      <c r="A1865" s="54" t="s">
        <v>1006</v>
      </c>
      <c r="B1865" s="54" t="s">
        <v>782</v>
      </c>
      <c r="C1865" s="52" t="s">
        <v>5095</v>
      </c>
      <c r="D1865" s="55">
        <v>-68520</v>
      </c>
    </row>
    <row r="1866" spans="1:4" x14ac:dyDescent="0.2">
      <c r="A1866" s="51" t="s">
        <v>1006</v>
      </c>
      <c r="B1866" s="51" t="s">
        <v>783</v>
      </c>
      <c r="C1866" s="52" t="s">
        <v>5087</v>
      </c>
      <c r="D1866" s="53">
        <v>66260</v>
      </c>
    </row>
    <row r="1867" spans="1:4" x14ac:dyDescent="0.2">
      <c r="A1867" s="51" t="s">
        <v>1006</v>
      </c>
      <c r="B1867" s="51" t="s">
        <v>783</v>
      </c>
      <c r="C1867" s="52" t="s">
        <v>5088</v>
      </c>
      <c r="D1867" s="53">
        <v>200</v>
      </c>
    </row>
    <row r="1868" spans="1:4" x14ac:dyDescent="0.2">
      <c r="A1868" s="51" t="s">
        <v>1006</v>
      </c>
      <c r="B1868" s="51" t="s">
        <v>783</v>
      </c>
      <c r="C1868" s="52" t="s">
        <v>5089</v>
      </c>
      <c r="D1868" s="53">
        <v>60</v>
      </c>
    </row>
    <row r="1869" spans="1:4" x14ac:dyDescent="0.2">
      <c r="A1869" s="51" t="s">
        <v>1006</v>
      </c>
      <c r="B1869" s="51" t="s">
        <v>783</v>
      </c>
      <c r="C1869" s="52" t="s">
        <v>5090</v>
      </c>
      <c r="D1869" s="53">
        <v>1640</v>
      </c>
    </row>
    <row r="1870" spans="1:4" x14ac:dyDescent="0.2">
      <c r="A1870" s="51" t="s">
        <v>1006</v>
      </c>
      <c r="B1870" s="51" t="s">
        <v>783</v>
      </c>
      <c r="C1870" s="52" t="s">
        <v>935</v>
      </c>
      <c r="D1870" s="53">
        <v>37400</v>
      </c>
    </row>
    <row r="1871" spans="1:4" x14ac:dyDescent="0.2">
      <c r="A1871" s="51" t="s">
        <v>1006</v>
      </c>
      <c r="B1871" s="51" t="s">
        <v>783</v>
      </c>
      <c r="C1871" s="52" t="s">
        <v>5092</v>
      </c>
      <c r="D1871" s="53">
        <v>110</v>
      </c>
    </row>
    <row r="1872" spans="1:4" x14ac:dyDescent="0.2">
      <c r="A1872" s="51" t="s">
        <v>1006</v>
      </c>
      <c r="B1872" s="51" t="s">
        <v>783</v>
      </c>
      <c r="C1872" s="52" t="s">
        <v>5094</v>
      </c>
      <c r="D1872" s="53">
        <f>-105550-D1873</f>
        <v>-44210</v>
      </c>
    </row>
    <row r="1873" spans="1:4" x14ac:dyDescent="0.2">
      <c r="A1873" s="54" t="s">
        <v>1006</v>
      </c>
      <c r="B1873" s="54" t="s">
        <v>783</v>
      </c>
      <c r="C1873" s="52" t="s">
        <v>5095</v>
      </c>
      <c r="D1873" s="55">
        <v>-61340</v>
      </c>
    </row>
    <row r="1874" spans="1:4" x14ac:dyDescent="0.2">
      <c r="A1874" s="51" t="s">
        <v>1006</v>
      </c>
      <c r="B1874" s="51" t="s">
        <v>784</v>
      </c>
      <c r="C1874" s="52" t="s">
        <v>5087</v>
      </c>
      <c r="D1874" s="53">
        <v>79840</v>
      </c>
    </row>
    <row r="1875" spans="1:4" x14ac:dyDescent="0.2">
      <c r="A1875" s="51" t="s">
        <v>1006</v>
      </c>
      <c r="B1875" s="51" t="s">
        <v>784</v>
      </c>
      <c r="C1875" s="52" t="s">
        <v>5092</v>
      </c>
      <c r="D1875" s="53">
        <v>160</v>
      </c>
    </row>
    <row r="1876" spans="1:4" x14ac:dyDescent="0.2">
      <c r="A1876" s="51" t="s">
        <v>1006</v>
      </c>
      <c r="B1876" s="51" t="s">
        <v>784</v>
      </c>
      <c r="C1876" s="52" t="s">
        <v>5094</v>
      </c>
      <c r="D1876" s="53">
        <f>-79860-D1877</f>
        <v>0</v>
      </c>
    </row>
    <row r="1877" spans="1:4" x14ac:dyDescent="0.2">
      <c r="A1877" s="54" t="s">
        <v>1006</v>
      </c>
      <c r="B1877" s="54" t="s">
        <v>784</v>
      </c>
      <c r="C1877" s="52" t="s">
        <v>5095</v>
      </c>
      <c r="D1877" s="55">
        <v>-79860</v>
      </c>
    </row>
    <row r="1878" spans="1:4" x14ac:dyDescent="0.2">
      <c r="A1878" s="51" t="s">
        <v>1006</v>
      </c>
      <c r="B1878" s="51" t="s">
        <v>785</v>
      </c>
      <c r="C1878" s="52" t="s">
        <v>5087</v>
      </c>
      <c r="D1878" s="53">
        <v>260650</v>
      </c>
    </row>
    <row r="1879" spans="1:4" x14ac:dyDescent="0.2">
      <c r="A1879" s="51" t="s">
        <v>1006</v>
      </c>
      <c r="B1879" s="51" t="s">
        <v>785</v>
      </c>
      <c r="C1879" s="52" t="s">
        <v>5088</v>
      </c>
      <c r="D1879" s="53">
        <v>340</v>
      </c>
    </row>
    <row r="1880" spans="1:4" x14ac:dyDescent="0.2">
      <c r="A1880" s="51" t="s">
        <v>1006</v>
      </c>
      <c r="B1880" s="51" t="s">
        <v>785</v>
      </c>
      <c r="C1880" s="52" t="s">
        <v>935</v>
      </c>
      <c r="D1880" s="53">
        <v>1680</v>
      </c>
    </row>
    <row r="1881" spans="1:4" x14ac:dyDescent="0.2">
      <c r="A1881" s="51" t="s">
        <v>1006</v>
      </c>
      <c r="B1881" s="51" t="s">
        <v>785</v>
      </c>
      <c r="C1881" s="52" t="s">
        <v>5092</v>
      </c>
      <c r="D1881" s="53">
        <v>19460</v>
      </c>
    </row>
    <row r="1882" spans="1:4" x14ac:dyDescent="0.2">
      <c r="A1882" s="51" t="s">
        <v>1006</v>
      </c>
      <c r="B1882" s="51" t="s">
        <v>785</v>
      </c>
      <c r="C1882" s="52" t="s">
        <v>5094</v>
      </c>
      <c r="D1882" s="53">
        <f>-281660-D1883</f>
        <v>0</v>
      </c>
    </row>
    <row r="1883" spans="1:4" x14ac:dyDescent="0.2">
      <c r="A1883" s="54" t="s">
        <v>1006</v>
      </c>
      <c r="B1883" s="54" t="s">
        <v>785</v>
      </c>
      <c r="C1883" s="52" t="s">
        <v>5095</v>
      </c>
      <c r="D1883" s="55">
        <v>-281660</v>
      </c>
    </row>
    <row r="1884" spans="1:4" x14ac:dyDescent="0.2">
      <c r="A1884" s="51" t="s">
        <v>1006</v>
      </c>
      <c r="B1884" s="51" t="s">
        <v>786</v>
      </c>
      <c r="C1884" s="52" t="s">
        <v>5087</v>
      </c>
      <c r="D1884" s="53">
        <v>238450</v>
      </c>
    </row>
    <row r="1885" spans="1:4" x14ac:dyDescent="0.2">
      <c r="A1885" s="51" t="s">
        <v>1006</v>
      </c>
      <c r="B1885" s="51" t="s">
        <v>786</v>
      </c>
      <c r="C1885" s="52" t="s">
        <v>5088</v>
      </c>
      <c r="D1885" s="53">
        <v>620</v>
      </c>
    </row>
    <row r="1886" spans="1:4" x14ac:dyDescent="0.2">
      <c r="A1886" s="51" t="s">
        <v>1006</v>
      </c>
      <c r="B1886" s="51" t="s">
        <v>786</v>
      </c>
      <c r="C1886" s="52" t="s">
        <v>5089</v>
      </c>
      <c r="D1886" s="53">
        <v>160</v>
      </c>
    </row>
    <row r="1887" spans="1:4" x14ac:dyDescent="0.2">
      <c r="A1887" s="51" t="s">
        <v>1006</v>
      </c>
      <c r="B1887" s="51" t="s">
        <v>786</v>
      </c>
      <c r="C1887" s="52" t="s">
        <v>5090</v>
      </c>
      <c r="D1887" s="53">
        <v>20</v>
      </c>
    </row>
    <row r="1888" spans="1:4" x14ac:dyDescent="0.2">
      <c r="A1888" s="51" t="s">
        <v>1006</v>
      </c>
      <c r="B1888" s="51" t="s">
        <v>786</v>
      </c>
      <c r="C1888" s="52" t="s">
        <v>935</v>
      </c>
      <c r="D1888" s="53">
        <v>400</v>
      </c>
    </row>
    <row r="1889" spans="1:4" x14ac:dyDescent="0.2">
      <c r="A1889" s="51" t="s">
        <v>1006</v>
      </c>
      <c r="B1889" s="51" t="s">
        <v>786</v>
      </c>
      <c r="C1889" s="52" t="s">
        <v>5092</v>
      </c>
      <c r="D1889" s="53">
        <v>650</v>
      </c>
    </row>
    <row r="1890" spans="1:4" x14ac:dyDescent="0.2">
      <c r="A1890" s="51" t="s">
        <v>1006</v>
      </c>
      <c r="B1890" s="51" t="s">
        <v>786</v>
      </c>
      <c r="C1890" s="52" t="s">
        <v>5094</v>
      </c>
      <c r="D1890" s="53">
        <f>-239870-D1891</f>
        <v>0</v>
      </c>
    </row>
    <row r="1891" spans="1:4" x14ac:dyDescent="0.2">
      <c r="A1891" s="54" t="s">
        <v>1006</v>
      </c>
      <c r="B1891" s="54" t="s">
        <v>786</v>
      </c>
      <c r="C1891" s="52" t="s">
        <v>5095</v>
      </c>
      <c r="D1891" s="55">
        <v>-239870</v>
      </c>
    </row>
    <row r="1892" spans="1:4" x14ac:dyDescent="0.2">
      <c r="A1892" s="51" t="s">
        <v>1006</v>
      </c>
      <c r="B1892" s="51" t="s">
        <v>788</v>
      </c>
      <c r="C1892" s="52" t="s">
        <v>5087</v>
      </c>
      <c r="D1892" s="53">
        <v>139250</v>
      </c>
    </row>
    <row r="1893" spans="1:4" x14ac:dyDescent="0.2">
      <c r="A1893" s="51" t="s">
        <v>1006</v>
      </c>
      <c r="B1893" s="51" t="s">
        <v>788</v>
      </c>
      <c r="C1893" s="52" t="s">
        <v>5088</v>
      </c>
      <c r="D1893" s="53">
        <v>189430</v>
      </c>
    </row>
    <row r="1894" spans="1:4" x14ac:dyDescent="0.2">
      <c r="A1894" s="51" t="s">
        <v>1006</v>
      </c>
      <c r="B1894" s="51" t="s">
        <v>788</v>
      </c>
      <c r="C1894" s="52" t="s">
        <v>935</v>
      </c>
      <c r="D1894" s="53">
        <v>42280</v>
      </c>
    </row>
    <row r="1895" spans="1:4" x14ac:dyDescent="0.2">
      <c r="A1895" s="51" t="s">
        <v>1006</v>
      </c>
      <c r="B1895" s="51" t="s">
        <v>788</v>
      </c>
      <c r="C1895" s="52" t="s">
        <v>5092</v>
      </c>
      <c r="D1895" s="53">
        <v>6840</v>
      </c>
    </row>
    <row r="1896" spans="1:4" x14ac:dyDescent="0.2">
      <c r="A1896" s="51" t="s">
        <v>1006</v>
      </c>
      <c r="B1896" s="51" t="s">
        <v>788</v>
      </c>
      <c r="C1896" s="52" t="s">
        <v>5094</v>
      </c>
      <c r="D1896" s="53">
        <f>-383840-D1897</f>
        <v>0</v>
      </c>
    </row>
    <row r="1897" spans="1:4" x14ac:dyDescent="0.2">
      <c r="A1897" s="54" t="s">
        <v>1006</v>
      </c>
      <c r="B1897" s="54" t="s">
        <v>788</v>
      </c>
      <c r="C1897" s="52" t="s">
        <v>5095</v>
      </c>
      <c r="D1897" s="55">
        <v>-383840</v>
      </c>
    </row>
    <row r="1898" spans="1:4" x14ac:dyDescent="0.2">
      <c r="A1898" s="51" t="s">
        <v>1006</v>
      </c>
      <c r="B1898" s="51" t="s">
        <v>789</v>
      </c>
      <c r="C1898" s="52" t="s">
        <v>5087</v>
      </c>
      <c r="D1898" s="53">
        <v>254070</v>
      </c>
    </row>
    <row r="1899" spans="1:4" x14ac:dyDescent="0.2">
      <c r="A1899" s="51" t="s">
        <v>1006</v>
      </c>
      <c r="B1899" s="51" t="s">
        <v>789</v>
      </c>
      <c r="C1899" s="52" t="s">
        <v>5088</v>
      </c>
      <c r="D1899" s="53">
        <v>13390</v>
      </c>
    </row>
    <row r="1900" spans="1:4" x14ac:dyDescent="0.2">
      <c r="A1900" s="51" t="s">
        <v>1006</v>
      </c>
      <c r="B1900" s="51" t="s">
        <v>789</v>
      </c>
      <c r="C1900" s="52" t="s">
        <v>935</v>
      </c>
      <c r="D1900" s="53">
        <v>3090</v>
      </c>
    </row>
    <row r="1901" spans="1:4" x14ac:dyDescent="0.2">
      <c r="A1901" s="51" t="s">
        <v>1006</v>
      </c>
      <c r="B1901" s="51" t="s">
        <v>789</v>
      </c>
      <c r="C1901" s="52" t="s">
        <v>5092</v>
      </c>
      <c r="D1901" s="53">
        <v>16000</v>
      </c>
    </row>
    <row r="1902" spans="1:4" x14ac:dyDescent="0.2">
      <c r="A1902" s="51" t="s">
        <v>1006</v>
      </c>
      <c r="B1902" s="51" t="s">
        <v>789</v>
      </c>
      <c r="C1902" s="52" t="s">
        <v>5094</v>
      </c>
      <c r="D1902" s="53">
        <f>-286100-D1903</f>
        <v>0</v>
      </c>
    </row>
    <row r="1903" spans="1:4" x14ac:dyDescent="0.2">
      <c r="A1903" s="54" t="s">
        <v>1006</v>
      </c>
      <c r="B1903" s="54" t="s">
        <v>789</v>
      </c>
      <c r="C1903" s="52" t="s">
        <v>5095</v>
      </c>
      <c r="D1903" s="55">
        <v>-286100</v>
      </c>
    </row>
    <row r="1904" spans="1:4" x14ac:dyDescent="0.2">
      <c r="A1904" s="51" t="s">
        <v>1006</v>
      </c>
      <c r="B1904" s="51" t="s">
        <v>790</v>
      </c>
      <c r="C1904" s="52" t="s">
        <v>5087</v>
      </c>
      <c r="D1904" s="53">
        <v>198990</v>
      </c>
    </row>
    <row r="1905" spans="1:4" x14ac:dyDescent="0.2">
      <c r="A1905" s="51" t="s">
        <v>1006</v>
      </c>
      <c r="B1905" s="51" t="s">
        <v>790</v>
      </c>
      <c r="C1905" s="52" t="s">
        <v>935</v>
      </c>
      <c r="D1905" s="53">
        <v>13650</v>
      </c>
    </row>
    <row r="1906" spans="1:4" x14ac:dyDescent="0.2">
      <c r="A1906" s="51" t="s">
        <v>1006</v>
      </c>
      <c r="B1906" s="51" t="s">
        <v>790</v>
      </c>
      <c r="C1906" s="52" t="s">
        <v>5092</v>
      </c>
      <c r="D1906" s="53">
        <v>70620</v>
      </c>
    </row>
    <row r="1907" spans="1:4" x14ac:dyDescent="0.2">
      <c r="A1907" s="51" t="s">
        <v>1006</v>
      </c>
      <c r="B1907" s="51" t="s">
        <v>790</v>
      </c>
      <c r="C1907" s="52" t="s">
        <v>5094</v>
      </c>
      <c r="D1907" s="53">
        <f>-282840-D1908</f>
        <v>-23980</v>
      </c>
    </row>
    <row r="1908" spans="1:4" x14ac:dyDescent="0.2">
      <c r="A1908" s="54" t="s">
        <v>1006</v>
      </c>
      <c r="B1908" s="54" t="s">
        <v>790</v>
      </c>
      <c r="C1908" s="52" t="s">
        <v>5095</v>
      </c>
      <c r="D1908" s="55">
        <v>-258860</v>
      </c>
    </row>
    <row r="1909" spans="1:4" x14ac:dyDescent="0.2">
      <c r="A1909" s="51" t="s">
        <v>1006</v>
      </c>
      <c r="B1909" s="51" t="s">
        <v>791</v>
      </c>
      <c r="C1909" s="52" t="s">
        <v>5087</v>
      </c>
      <c r="D1909" s="53">
        <v>47810</v>
      </c>
    </row>
    <row r="1910" spans="1:4" x14ac:dyDescent="0.2">
      <c r="A1910" s="51" t="s">
        <v>1006</v>
      </c>
      <c r="B1910" s="51" t="s">
        <v>791</v>
      </c>
      <c r="C1910" s="52" t="s">
        <v>935</v>
      </c>
      <c r="D1910" s="53">
        <v>250</v>
      </c>
    </row>
    <row r="1911" spans="1:4" x14ac:dyDescent="0.2">
      <c r="A1911" s="51" t="s">
        <v>1006</v>
      </c>
      <c r="B1911" s="51" t="s">
        <v>791</v>
      </c>
      <c r="C1911" s="52" t="s">
        <v>5092</v>
      </c>
      <c r="D1911" s="53">
        <v>5910</v>
      </c>
    </row>
    <row r="1912" spans="1:4" x14ac:dyDescent="0.2">
      <c r="A1912" s="51" t="s">
        <v>1006</v>
      </c>
      <c r="B1912" s="51" t="s">
        <v>791</v>
      </c>
      <c r="C1912" s="52" t="s">
        <v>5094</v>
      </c>
      <c r="D1912" s="53">
        <f>-53880-D1913</f>
        <v>0</v>
      </c>
    </row>
    <row r="1913" spans="1:4" x14ac:dyDescent="0.2">
      <c r="A1913" s="54" t="s">
        <v>1006</v>
      </c>
      <c r="B1913" s="54" t="s">
        <v>791</v>
      </c>
      <c r="C1913" s="52" t="s">
        <v>5095</v>
      </c>
      <c r="D1913" s="55">
        <v>-53880</v>
      </c>
    </row>
    <row r="1914" spans="1:4" x14ac:dyDescent="0.2">
      <c r="A1914" s="51" t="s">
        <v>1006</v>
      </c>
      <c r="B1914" s="51" t="s">
        <v>793</v>
      </c>
      <c r="C1914" s="52" t="s">
        <v>5087</v>
      </c>
      <c r="D1914" s="53">
        <v>69990</v>
      </c>
    </row>
    <row r="1915" spans="1:4" x14ac:dyDescent="0.2">
      <c r="A1915" s="51" t="s">
        <v>1006</v>
      </c>
      <c r="B1915" s="51" t="s">
        <v>793</v>
      </c>
      <c r="C1915" s="52" t="s">
        <v>935</v>
      </c>
      <c r="D1915" s="53">
        <v>410</v>
      </c>
    </row>
    <row r="1916" spans="1:4" x14ac:dyDescent="0.2">
      <c r="A1916" s="51" t="s">
        <v>1006</v>
      </c>
      <c r="B1916" s="51" t="s">
        <v>793</v>
      </c>
      <c r="C1916" s="52" t="s">
        <v>5092</v>
      </c>
      <c r="D1916" s="53">
        <v>4080</v>
      </c>
    </row>
    <row r="1917" spans="1:4" x14ac:dyDescent="0.2">
      <c r="A1917" s="51" t="s">
        <v>1006</v>
      </c>
      <c r="B1917" s="51" t="s">
        <v>793</v>
      </c>
      <c r="C1917" s="52" t="s">
        <v>5094</v>
      </c>
      <c r="D1917" s="53">
        <f>-74350-D1918</f>
        <v>0</v>
      </c>
    </row>
    <row r="1918" spans="1:4" x14ac:dyDescent="0.2">
      <c r="A1918" s="54" t="s">
        <v>1006</v>
      </c>
      <c r="B1918" s="54" t="s">
        <v>793</v>
      </c>
      <c r="C1918" s="52" t="s">
        <v>5095</v>
      </c>
      <c r="D1918" s="55">
        <v>-74350</v>
      </c>
    </row>
    <row r="1919" spans="1:4" x14ac:dyDescent="0.2">
      <c r="A1919" s="51" t="s">
        <v>1006</v>
      </c>
      <c r="B1919" s="51" t="s">
        <v>794</v>
      </c>
      <c r="C1919" s="52" t="s">
        <v>5087</v>
      </c>
      <c r="D1919" s="53">
        <v>190520</v>
      </c>
    </row>
    <row r="1920" spans="1:4" x14ac:dyDescent="0.2">
      <c r="A1920" s="51" t="s">
        <v>1006</v>
      </c>
      <c r="B1920" s="51" t="s">
        <v>794</v>
      </c>
      <c r="C1920" s="52" t="s">
        <v>5088</v>
      </c>
      <c r="D1920" s="53">
        <v>56510</v>
      </c>
    </row>
    <row r="1921" spans="1:4" x14ac:dyDescent="0.2">
      <c r="A1921" s="51" t="s">
        <v>1006</v>
      </c>
      <c r="B1921" s="51" t="s">
        <v>794</v>
      </c>
      <c r="C1921" s="52" t="s">
        <v>5090</v>
      </c>
      <c r="D1921" s="53">
        <v>1250</v>
      </c>
    </row>
    <row r="1922" spans="1:4" x14ac:dyDescent="0.2">
      <c r="A1922" s="51" t="s">
        <v>1006</v>
      </c>
      <c r="B1922" s="51" t="s">
        <v>794</v>
      </c>
      <c r="C1922" s="52" t="s">
        <v>935</v>
      </c>
      <c r="D1922" s="53">
        <v>23990</v>
      </c>
    </row>
    <row r="1923" spans="1:4" x14ac:dyDescent="0.2">
      <c r="A1923" s="51" t="s">
        <v>1006</v>
      </c>
      <c r="B1923" s="51" t="s">
        <v>794</v>
      </c>
      <c r="C1923" s="52" t="s">
        <v>5092</v>
      </c>
      <c r="D1923" s="53">
        <v>320</v>
      </c>
    </row>
    <row r="1924" spans="1:4" x14ac:dyDescent="0.2">
      <c r="A1924" s="51" t="s">
        <v>1006</v>
      </c>
      <c r="B1924" s="51" t="s">
        <v>794</v>
      </c>
      <c r="C1924" s="52" t="s">
        <v>5094</v>
      </c>
      <c r="D1924" s="53">
        <f>-272250-D1925</f>
        <v>-21660</v>
      </c>
    </row>
    <row r="1925" spans="1:4" x14ac:dyDescent="0.2">
      <c r="A1925" s="54" t="s">
        <v>1006</v>
      </c>
      <c r="B1925" s="54" t="s">
        <v>794</v>
      </c>
      <c r="C1925" s="52" t="s">
        <v>5095</v>
      </c>
      <c r="D1925" s="55">
        <v>-250590</v>
      </c>
    </row>
    <row r="1926" spans="1:4" x14ac:dyDescent="0.2">
      <c r="A1926" s="51" t="s">
        <v>1006</v>
      </c>
      <c r="B1926" s="51" t="s">
        <v>795</v>
      </c>
      <c r="C1926" s="52" t="s">
        <v>5087</v>
      </c>
      <c r="D1926" s="53">
        <v>278940</v>
      </c>
    </row>
    <row r="1927" spans="1:4" x14ac:dyDescent="0.2">
      <c r="A1927" s="51" t="s">
        <v>1006</v>
      </c>
      <c r="B1927" s="51" t="s">
        <v>795</v>
      </c>
      <c r="C1927" s="52" t="s">
        <v>5088</v>
      </c>
      <c r="D1927" s="53">
        <v>271040</v>
      </c>
    </row>
    <row r="1928" spans="1:4" x14ac:dyDescent="0.2">
      <c r="A1928" s="51" t="s">
        <v>1006</v>
      </c>
      <c r="B1928" s="51" t="s">
        <v>795</v>
      </c>
      <c r="C1928" s="52" t="s">
        <v>5090</v>
      </c>
      <c r="D1928" s="53">
        <v>5310</v>
      </c>
    </row>
    <row r="1929" spans="1:4" x14ac:dyDescent="0.2">
      <c r="A1929" s="51" t="s">
        <v>1006</v>
      </c>
      <c r="B1929" s="51" t="s">
        <v>795</v>
      </c>
      <c r="C1929" s="52" t="s">
        <v>935</v>
      </c>
      <c r="D1929" s="53">
        <v>173940</v>
      </c>
    </row>
    <row r="1930" spans="1:4" x14ac:dyDescent="0.2">
      <c r="A1930" s="51" t="s">
        <v>1006</v>
      </c>
      <c r="B1930" s="51" t="s">
        <v>795</v>
      </c>
      <c r="C1930" s="52" t="s">
        <v>5092</v>
      </c>
      <c r="D1930" s="53">
        <v>2530</v>
      </c>
    </row>
    <row r="1931" spans="1:4" x14ac:dyDescent="0.2">
      <c r="A1931" s="51" t="s">
        <v>1006</v>
      </c>
      <c r="B1931" s="51" t="s">
        <v>795</v>
      </c>
      <c r="C1931" s="52" t="s">
        <v>5094</v>
      </c>
      <c r="D1931" s="53">
        <f>-731260-D1932</f>
        <v>-195950</v>
      </c>
    </row>
    <row r="1932" spans="1:4" x14ac:dyDescent="0.2">
      <c r="A1932" s="54" t="s">
        <v>1006</v>
      </c>
      <c r="B1932" s="54" t="s">
        <v>795</v>
      </c>
      <c r="C1932" s="52" t="s">
        <v>5095</v>
      </c>
      <c r="D1932" s="55">
        <v>-535310</v>
      </c>
    </row>
    <row r="1933" spans="1:4" x14ac:dyDescent="0.2">
      <c r="A1933" s="51" t="s">
        <v>1006</v>
      </c>
      <c r="B1933" s="51" t="s">
        <v>797</v>
      </c>
      <c r="C1933" s="52" t="s">
        <v>5087</v>
      </c>
      <c r="D1933" s="53">
        <v>217130</v>
      </c>
    </row>
    <row r="1934" spans="1:4" x14ac:dyDescent="0.2">
      <c r="A1934" s="51" t="s">
        <v>1006</v>
      </c>
      <c r="B1934" s="51" t="s">
        <v>797</v>
      </c>
      <c r="C1934" s="52" t="s">
        <v>5088</v>
      </c>
      <c r="D1934" s="53">
        <v>1040</v>
      </c>
    </row>
    <row r="1935" spans="1:4" x14ac:dyDescent="0.2">
      <c r="A1935" s="51" t="s">
        <v>1006</v>
      </c>
      <c r="B1935" s="51" t="s">
        <v>797</v>
      </c>
      <c r="C1935" s="52" t="s">
        <v>935</v>
      </c>
      <c r="D1935" s="53">
        <v>77230</v>
      </c>
    </row>
    <row r="1936" spans="1:4" x14ac:dyDescent="0.2">
      <c r="A1936" s="51" t="s">
        <v>1006</v>
      </c>
      <c r="B1936" s="51" t="s">
        <v>797</v>
      </c>
      <c r="C1936" s="52" t="s">
        <v>5092</v>
      </c>
      <c r="D1936" s="53">
        <v>430</v>
      </c>
    </row>
    <row r="1937" spans="1:4" x14ac:dyDescent="0.2">
      <c r="A1937" s="51" t="s">
        <v>1006</v>
      </c>
      <c r="B1937" s="51" t="s">
        <v>797</v>
      </c>
      <c r="C1937" s="52" t="s">
        <v>5094</v>
      </c>
      <c r="D1937" s="53">
        <f>-301700-D1938</f>
        <v>-5190</v>
      </c>
    </row>
    <row r="1938" spans="1:4" x14ac:dyDescent="0.2">
      <c r="A1938" s="54" t="s">
        <v>1006</v>
      </c>
      <c r="B1938" s="54" t="s">
        <v>797</v>
      </c>
      <c r="C1938" s="52" t="s">
        <v>5095</v>
      </c>
      <c r="D1938" s="55">
        <v>-296510</v>
      </c>
    </row>
    <row r="1939" spans="1:4" x14ac:dyDescent="0.2">
      <c r="A1939" s="51" t="s">
        <v>1006</v>
      </c>
      <c r="B1939" s="51" t="s">
        <v>798</v>
      </c>
      <c r="C1939" s="52" t="s">
        <v>5087</v>
      </c>
      <c r="D1939" s="53">
        <v>40310</v>
      </c>
    </row>
    <row r="1940" spans="1:4" x14ac:dyDescent="0.2">
      <c r="A1940" s="51" t="s">
        <v>1006</v>
      </c>
      <c r="B1940" s="51" t="s">
        <v>798</v>
      </c>
      <c r="C1940" s="52" t="s">
        <v>5088</v>
      </c>
      <c r="D1940" s="53">
        <v>4680</v>
      </c>
    </row>
    <row r="1941" spans="1:4" x14ac:dyDescent="0.2">
      <c r="A1941" s="51" t="s">
        <v>1006</v>
      </c>
      <c r="B1941" s="51" t="s">
        <v>798</v>
      </c>
      <c r="C1941" s="52" t="s">
        <v>935</v>
      </c>
      <c r="D1941" s="53">
        <v>6260</v>
      </c>
    </row>
    <row r="1942" spans="1:4" x14ac:dyDescent="0.2">
      <c r="A1942" s="51" t="s">
        <v>1006</v>
      </c>
      <c r="B1942" s="51" t="s">
        <v>798</v>
      </c>
      <c r="C1942" s="52" t="s">
        <v>5092</v>
      </c>
      <c r="D1942" s="53">
        <v>180</v>
      </c>
    </row>
    <row r="1943" spans="1:4" x14ac:dyDescent="0.2">
      <c r="A1943" s="51" t="s">
        <v>1006</v>
      </c>
      <c r="B1943" s="51" t="s">
        <v>798</v>
      </c>
      <c r="C1943" s="52" t="s">
        <v>5094</v>
      </c>
      <c r="D1943" s="53">
        <f>-51370-D1944</f>
        <v>0</v>
      </c>
    </row>
    <row r="1944" spans="1:4" x14ac:dyDescent="0.2">
      <c r="A1944" s="54" t="s">
        <v>1006</v>
      </c>
      <c r="B1944" s="54" t="s">
        <v>798</v>
      </c>
      <c r="C1944" s="52" t="s">
        <v>5095</v>
      </c>
      <c r="D1944" s="55">
        <v>-51370</v>
      </c>
    </row>
    <row r="1945" spans="1:4" x14ac:dyDescent="0.2">
      <c r="A1945" s="51" t="s">
        <v>1006</v>
      </c>
      <c r="B1945" s="51" t="s">
        <v>800</v>
      </c>
      <c r="C1945" s="52" t="s">
        <v>5087</v>
      </c>
      <c r="D1945" s="53">
        <v>136960</v>
      </c>
    </row>
    <row r="1946" spans="1:4" x14ac:dyDescent="0.2">
      <c r="A1946" s="51" t="s">
        <v>1006</v>
      </c>
      <c r="B1946" s="51" t="s">
        <v>800</v>
      </c>
      <c r="C1946" s="52" t="s">
        <v>5089</v>
      </c>
      <c r="D1946" s="53">
        <v>1000</v>
      </c>
    </row>
    <row r="1947" spans="1:4" x14ac:dyDescent="0.2">
      <c r="A1947" s="51" t="s">
        <v>1006</v>
      </c>
      <c r="B1947" s="51" t="s">
        <v>800</v>
      </c>
      <c r="C1947" s="52" t="s">
        <v>5090</v>
      </c>
      <c r="D1947" s="53">
        <v>4040</v>
      </c>
    </row>
    <row r="1948" spans="1:4" x14ac:dyDescent="0.2">
      <c r="A1948" s="51" t="s">
        <v>1006</v>
      </c>
      <c r="B1948" s="51" t="s">
        <v>800</v>
      </c>
      <c r="C1948" s="52" t="s">
        <v>5092</v>
      </c>
      <c r="D1948" s="53">
        <v>13440</v>
      </c>
    </row>
    <row r="1949" spans="1:4" x14ac:dyDescent="0.2">
      <c r="A1949" s="51" t="s">
        <v>1006</v>
      </c>
      <c r="B1949" s="51" t="s">
        <v>800</v>
      </c>
      <c r="C1949" s="52" t="s">
        <v>5094</v>
      </c>
      <c r="D1949" s="53">
        <f>-155200-D1950</f>
        <v>-124620</v>
      </c>
    </row>
    <row r="1950" spans="1:4" x14ac:dyDescent="0.2">
      <c r="A1950" s="54" t="s">
        <v>1006</v>
      </c>
      <c r="B1950" s="54" t="s">
        <v>800</v>
      </c>
      <c r="C1950" s="52" t="s">
        <v>5095</v>
      </c>
      <c r="D1950" s="55">
        <v>-30580</v>
      </c>
    </row>
    <row r="1951" spans="1:4" x14ac:dyDescent="0.2">
      <c r="A1951" s="51" t="s">
        <v>1006</v>
      </c>
      <c r="B1951" s="51" t="s">
        <v>801</v>
      </c>
      <c r="C1951" s="52" t="s">
        <v>5087</v>
      </c>
      <c r="D1951" s="53">
        <v>156410</v>
      </c>
    </row>
    <row r="1952" spans="1:4" x14ac:dyDescent="0.2">
      <c r="A1952" s="51" t="s">
        <v>1006</v>
      </c>
      <c r="B1952" s="51" t="s">
        <v>801</v>
      </c>
      <c r="C1952" s="52" t="s">
        <v>5088</v>
      </c>
      <c r="D1952" s="53">
        <v>122890</v>
      </c>
    </row>
    <row r="1953" spans="1:4" x14ac:dyDescent="0.2">
      <c r="A1953" s="51" t="s">
        <v>1006</v>
      </c>
      <c r="B1953" s="51" t="s">
        <v>801</v>
      </c>
      <c r="C1953" s="52" t="s">
        <v>5089</v>
      </c>
      <c r="D1953" s="53">
        <v>430</v>
      </c>
    </row>
    <row r="1954" spans="1:4" x14ac:dyDescent="0.2">
      <c r="A1954" s="51" t="s">
        <v>1006</v>
      </c>
      <c r="B1954" s="51" t="s">
        <v>801</v>
      </c>
      <c r="C1954" s="52" t="s">
        <v>5090</v>
      </c>
      <c r="D1954" s="53">
        <v>1690</v>
      </c>
    </row>
    <row r="1955" spans="1:4" x14ac:dyDescent="0.2">
      <c r="A1955" s="51" t="s">
        <v>1006</v>
      </c>
      <c r="B1955" s="51" t="s">
        <v>801</v>
      </c>
      <c r="C1955" s="52" t="s">
        <v>935</v>
      </c>
      <c r="D1955" s="53">
        <v>1560</v>
      </c>
    </row>
    <row r="1956" spans="1:4" x14ac:dyDescent="0.2">
      <c r="A1956" s="51" t="s">
        <v>1006</v>
      </c>
      <c r="B1956" s="51" t="s">
        <v>801</v>
      </c>
      <c r="C1956" s="52" t="s">
        <v>5092</v>
      </c>
      <c r="D1956" s="53">
        <v>10790</v>
      </c>
    </row>
    <row r="1957" spans="1:4" x14ac:dyDescent="0.2">
      <c r="A1957" s="51" t="s">
        <v>1006</v>
      </c>
      <c r="B1957" s="51" t="s">
        <v>801</v>
      </c>
      <c r="C1957" s="52" t="s">
        <v>5094</v>
      </c>
      <c r="D1957" s="53">
        <f>-284510-D1958</f>
        <v>-239590</v>
      </c>
    </row>
    <row r="1958" spans="1:4" x14ac:dyDescent="0.2">
      <c r="A1958" s="54" t="s">
        <v>1006</v>
      </c>
      <c r="B1958" s="54" t="s">
        <v>801</v>
      </c>
      <c r="C1958" s="52" t="s">
        <v>5095</v>
      </c>
      <c r="D1958" s="55">
        <v>-44920</v>
      </c>
    </row>
    <row r="1959" spans="1:4" x14ac:dyDescent="0.2">
      <c r="A1959" s="51" t="s">
        <v>1006</v>
      </c>
      <c r="B1959" s="51" t="s">
        <v>802</v>
      </c>
      <c r="C1959" s="52" t="s">
        <v>5087</v>
      </c>
      <c r="D1959" s="53">
        <v>119050</v>
      </c>
    </row>
    <row r="1960" spans="1:4" x14ac:dyDescent="0.2">
      <c r="A1960" s="51" t="s">
        <v>1006</v>
      </c>
      <c r="B1960" s="51" t="s">
        <v>802</v>
      </c>
      <c r="C1960" s="52" t="s">
        <v>5090</v>
      </c>
      <c r="D1960" s="53">
        <v>3820</v>
      </c>
    </row>
    <row r="1961" spans="1:4" x14ac:dyDescent="0.2">
      <c r="A1961" s="51" t="s">
        <v>1006</v>
      </c>
      <c r="B1961" s="51" t="s">
        <v>802</v>
      </c>
      <c r="C1961" s="52" t="s">
        <v>935</v>
      </c>
      <c r="D1961" s="53">
        <v>1200</v>
      </c>
    </row>
    <row r="1962" spans="1:4" x14ac:dyDescent="0.2">
      <c r="A1962" s="51" t="s">
        <v>1006</v>
      </c>
      <c r="B1962" s="51" t="s">
        <v>802</v>
      </c>
      <c r="C1962" s="52" t="s">
        <v>5092</v>
      </c>
      <c r="D1962" s="53">
        <v>9330</v>
      </c>
    </row>
    <row r="1963" spans="1:4" x14ac:dyDescent="0.2">
      <c r="A1963" s="51" t="s">
        <v>1006</v>
      </c>
      <c r="B1963" s="51" t="s">
        <v>802</v>
      </c>
      <c r="C1963" s="52" t="s">
        <v>5094</v>
      </c>
      <c r="D1963" s="53">
        <f>-142160-D1964</f>
        <v>-238090</v>
      </c>
    </row>
    <row r="1964" spans="1:4" x14ac:dyDescent="0.2">
      <c r="A1964" s="54" t="s">
        <v>1006</v>
      </c>
      <c r="B1964" s="54" t="s">
        <v>802</v>
      </c>
      <c r="C1964" s="52" t="s">
        <v>5095</v>
      </c>
      <c r="D1964" s="55">
        <v>95930</v>
      </c>
    </row>
    <row r="1965" spans="1:4" x14ac:dyDescent="0.2">
      <c r="A1965" s="51" t="s">
        <v>1006</v>
      </c>
      <c r="B1965" s="51" t="s">
        <v>803</v>
      </c>
      <c r="C1965" s="52" t="s">
        <v>5087</v>
      </c>
      <c r="D1965" s="53">
        <v>102460</v>
      </c>
    </row>
    <row r="1966" spans="1:4" x14ac:dyDescent="0.2">
      <c r="A1966" s="51" t="s">
        <v>1006</v>
      </c>
      <c r="B1966" s="51" t="s">
        <v>803</v>
      </c>
      <c r="C1966" s="52" t="s">
        <v>5088</v>
      </c>
      <c r="D1966" s="53">
        <v>21270</v>
      </c>
    </row>
    <row r="1967" spans="1:4" x14ac:dyDescent="0.2">
      <c r="A1967" s="51" t="s">
        <v>1006</v>
      </c>
      <c r="B1967" s="51" t="s">
        <v>803</v>
      </c>
      <c r="C1967" s="52" t="s">
        <v>935</v>
      </c>
      <c r="D1967" s="53">
        <v>1580</v>
      </c>
    </row>
    <row r="1968" spans="1:4" x14ac:dyDescent="0.2">
      <c r="A1968" s="51" t="s">
        <v>1006</v>
      </c>
      <c r="B1968" s="51" t="s">
        <v>803</v>
      </c>
      <c r="C1968" s="52" t="s">
        <v>5092</v>
      </c>
      <c r="D1968" s="53">
        <v>3840</v>
      </c>
    </row>
    <row r="1969" spans="1:4" x14ac:dyDescent="0.2">
      <c r="A1969" s="51" t="s">
        <v>1006</v>
      </c>
      <c r="B1969" s="51" t="s">
        <v>803</v>
      </c>
      <c r="C1969" s="52" t="s">
        <v>5094</v>
      </c>
      <c r="D1969" s="53">
        <f>-128970-D1970</f>
        <v>-53170</v>
      </c>
    </row>
    <row r="1970" spans="1:4" x14ac:dyDescent="0.2">
      <c r="A1970" s="54" t="s">
        <v>1006</v>
      </c>
      <c r="B1970" s="54" t="s">
        <v>803</v>
      </c>
      <c r="C1970" s="52" t="s">
        <v>5095</v>
      </c>
      <c r="D1970" s="55">
        <v>-75800</v>
      </c>
    </row>
    <row r="1971" spans="1:4" x14ac:dyDescent="0.2">
      <c r="A1971" s="51" t="s">
        <v>1006</v>
      </c>
      <c r="B1971" s="51" t="s">
        <v>804</v>
      </c>
      <c r="C1971" s="52" t="s">
        <v>5089</v>
      </c>
      <c r="D1971" s="53">
        <v>180000</v>
      </c>
    </row>
    <row r="1972" spans="1:4" x14ac:dyDescent="0.2">
      <c r="A1972" s="51" t="s">
        <v>1006</v>
      </c>
      <c r="B1972" s="51" t="s">
        <v>804</v>
      </c>
      <c r="C1972" s="52" t="s">
        <v>5090</v>
      </c>
      <c r="D1972" s="53">
        <v>9660</v>
      </c>
    </row>
    <row r="1973" spans="1:4" x14ac:dyDescent="0.2">
      <c r="A1973" s="51" t="s">
        <v>1006</v>
      </c>
      <c r="B1973" s="51" t="s">
        <v>804</v>
      </c>
      <c r="C1973" s="52" t="s">
        <v>935</v>
      </c>
      <c r="D1973" s="53">
        <v>2170</v>
      </c>
    </row>
    <row r="1974" spans="1:4" x14ac:dyDescent="0.2">
      <c r="A1974" s="51" t="s">
        <v>1006</v>
      </c>
      <c r="B1974" s="51" t="s">
        <v>804</v>
      </c>
      <c r="C1974" s="52" t="s">
        <v>5092</v>
      </c>
      <c r="D1974" s="53">
        <v>36480</v>
      </c>
    </row>
    <row r="1975" spans="1:4" x14ac:dyDescent="0.2">
      <c r="A1975" s="51" t="s">
        <v>1006</v>
      </c>
      <c r="B1975" s="51" t="s">
        <v>967</v>
      </c>
      <c r="C1975" s="52" t="s">
        <v>5087</v>
      </c>
      <c r="D1975" s="53">
        <v>6260</v>
      </c>
    </row>
    <row r="1976" spans="1:4" x14ac:dyDescent="0.2">
      <c r="A1976" s="51" t="s">
        <v>1006</v>
      </c>
      <c r="B1976" s="51" t="s">
        <v>245</v>
      </c>
      <c r="C1976" s="52" t="s">
        <v>5095</v>
      </c>
      <c r="D1976" s="53">
        <v>-48620</v>
      </c>
    </row>
    <row r="1977" spans="1:4" x14ac:dyDescent="0.2">
      <c r="A1977" s="51" t="s">
        <v>979</v>
      </c>
      <c r="B1977" s="51" t="s">
        <v>806</v>
      </c>
      <c r="C1977" s="52" t="s">
        <v>5087</v>
      </c>
      <c r="D1977" s="53">
        <v>307060</v>
      </c>
    </row>
    <row r="1978" spans="1:4" x14ac:dyDescent="0.2">
      <c r="A1978" s="51" t="s">
        <v>979</v>
      </c>
      <c r="B1978" s="51" t="s">
        <v>806</v>
      </c>
      <c r="C1978" s="52" t="s">
        <v>5089</v>
      </c>
      <c r="D1978" s="53">
        <v>600</v>
      </c>
    </row>
    <row r="1979" spans="1:4" x14ac:dyDescent="0.2">
      <c r="A1979" s="51" t="s">
        <v>979</v>
      </c>
      <c r="B1979" s="51" t="s">
        <v>806</v>
      </c>
      <c r="C1979" s="52" t="s">
        <v>5090</v>
      </c>
      <c r="D1979" s="53">
        <v>2570</v>
      </c>
    </row>
    <row r="1980" spans="1:4" x14ac:dyDescent="0.2">
      <c r="A1980" s="51" t="s">
        <v>979</v>
      </c>
      <c r="B1980" s="51" t="s">
        <v>806</v>
      </c>
      <c r="C1980" s="52" t="s">
        <v>935</v>
      </c>
      <c r="D1980" s="53">
        <v>11380</v>
      </c>
    </row>
    <row r="1981" spans="1:4" x14ac:dyDescent="0.2">
      <c r="A1981" s="51" t="s">
        <v>979</v>
      </c>
      <c r="B1981" s="51" t="s">
        <v>806</v>
      </c>
      <c r="C1981" s="52" t="s">
        <v>5092</v>
      </c>
      <c r="D1981" s="53">
        <v>160700</v>
      </c>
    </row>
    <row r="1982" spans="1:4" x14ac:dyDescent="0.2">
      <c r="A1982" s="51" t="s">
        <v>979</v>
      </c>
      <c r="B1982" s="51" t="s">
        <v>806</v>
      </c>
      <c r="C1982" s="52" t="s">
        <v>5094</v>
      </c>
      <c r="D1982" s="53">
        <v>-49430</v>
      </c>
    </row>
    <row r="1983" spans="1:4" x14ac:dyDescent="0.2">
      <c r="A1983" s="51" t="s">
        <v>979</v>
      </c>
      <c r="B1983" s="51" t="s">
        <v>807</v>
      </c>
      <c r="C1983" s="52" t="s">
        <v>5087</v>
      </c>
      <c r="D1983" s="53">
        <v>608770</v>
      </c>
    </row>
    <row r="1984" spans="1:4" x14ac:dyDescent="0.2">
      <c r="A1984" s="51" t="s">
        <v>979</v>
      </c>
      <c r="B1984" s="51" t="s">
        <v>807</v>
      </c>
      <c r="C1984" s="52" t="s">
        <v>5090</v>
      </c>
      <c r="D1984" s="53">
        <v>12290</v>
      </c>
    </row>
    <row r="1985" spans="1:4" x14ac:dyDescent="0.2">
      <c r="A1985" s="51" t="s">
        <v>979</v>
      </c>
      <c r="B1985" s="51" t="s">
        <v>807</v>
      </c>
      <c r="C1985" s="52" t="s">
        <v>935</v>
      </c>
      <c r="D1985" s="53">
        <v>12070</v>
      </c>
    </row>
    <row r="1986" spans="1:4" x14ac:dyDescent="0.2">
      <c r="A1986" s="51" t="s">
        <v>979</v>
      </c>
      <c r="B1986" s="51" t="s">
        <v>807</v>
      </c>
      <c r="C1986" s="52" t="s">
        <v>5091</v>
      </c>
      <c r="D1986" s="53">
        <v>20910</v>
      </c>
    </row>
    <row r="1987" spans="1:4" x14ac:dyDescent="0.2">
      <c r="A1987" s="51" t="s">
        <v>979</v>
      </c>
      <c r="B1987" s="51" t="s">
        <v>808</v>
      </c>
      <c r="C1987" s="52" t="s">
        <v>5087</v>
      </c>
      <c r="D1987" s="53">
        <v>174330</v>
      </c>
    </row>
    <row r="1988" spans="1:4" x14ac:dyDescent="0.2">
      <c r="A1988" s="51" t="s">
        <v>979</v>
      </c>
      <c r="B1988" s="51" t="s">
        <v>808</v>
      </c>
      <c r="C1988" s="52" t="s">
        <v>5090</v>
      </c>
      <c r="D1988" s="53">
        <v>7240</v>
      </c>
    </row>
    <row r="1989" spans="1:4" x14ac:dyDescent="0.2">
      <c r="A1989" s="51" t="s">
        <v>979</v>
      </c>
      <c r="B1989" s="51" t="s">
        <v>808</v>
      </c>
      <c r="C1989" s="52" t="s">
        <v>935</v>
      </c>
      <c r="D1989" s="53">
        <v>210</v>
      </c>
    </row>
    <row r="1990" spans="1:4" x14ac:dyDescent="0.2">
      <c r="A1990" s="51" t="s">
        <v>979</v>
      </c>
      <c r="B1990" s="51" t="s">
        <v>808</v>
      </c>
      <c r="C1990" s="52" t="s">
        <v>5091</v>
      </c>
      <c r="D1990" s="53">
        <v>31370</v>
      </c>
    </row>
    <row r="1991" spans="1:4" x14ac:dyDescent="0.2">
      <c r="A1991" s="51" t="s">
        <v>979</v>
      </c>
      <c r="B1991" s="51" t="s">
        <v>809</v>
      </c>
      <c r="C1991" s="52" t="s">
        <v>5087</v>
      </c>
      <c r="D1991" s="53">
        <v>285530</v>
      </c>
    </row>
    <row r="1992" spans="1:4" x14ac:dyDescent="0.2">
      <c r="A1992" s="51" t="s">
        <v>979</v>
      </c>
      <c r="B1992" s="51" t="s">
        <v>809</v>
      </c>
      <c r="C1992" s="52" t="s">
        <v>5090</v>
      </c>
      <c r="D1992" s="53">
        <v>7760</v>
      </c>
    </row>
    <row r="1993" spans="1:4" x14ac:dyDescent="0.2">
      <c r="A1993" s="51" t="s">
        <v>979</v>
      </c>
      <c r="B1993" s="51" t="s">
        <v>809</v>
      </c>
      <c r="C1993" s="52" t="s">
        <v>935</v>
      </c>
      <c r="D1993" s="53">
        <v>180</v>
      </c>
    </row>
    <row r="1994" spans="1:4" x14ac:dyDescent="0.2">
      <c r="A1994" s="51" t="s">
        <v>979</v>
      </c>
      <c r="B1994" s="51" t="s">
        <v>809</v>
      </c>
      <c r="C1994" s="52" t="s">
        <v>5091</v>
      </c>
      <c r="D1994" s="53">
        <v>31370</v>
      </c>
    </row>
    <row r="1995" spans="1:4" x14ac:dyDescent="0.2">
      <c r="A1995" s="51" t="s">
        <v>979</v>
      </c>
      <c r="B1995" s="51" t="s">
        <v>809</v>
      </c>
      <c r="C1995" s="52" t="s">
        <v>5094</v>
      </c>
      <c r="D1995" s="53">
        <v>-36690</v>
      </c>
    </row>
    <row r="1996" spans="1:4" x14ac:dyDescent="0.2">
      <c r="A1996" s="51" t="s">
        <v>979</v>
      </c>
      <c r="B1996" s="51" t="s">
        <v>810</v>
      </c>
      <c r="C1996" s="52" t="s">
        <v>5087</v>
      </c>
      <c r="D1996" s="53">
        <v>181240</v>
      </c>
    </row>
    <row r="1997" spans="1:4" x14ac:dyDescent="0.2">
      <c r="A1997" s="51" t="s">
        <v>979</v>
      </c>
      <c r="B1997" s="51" t="s">
        <v>810</v>
      </c>
      <c r="C1997" s="52" t="s">
        <v>5090</v>
      </c>
      <c r="D1997" s="53">
        <v>5810</v>
      </c>
    </row>
    <row r="1998" spans="1:4" x14ac:dyDescent="0.2">
      <c r="A1998" s="51" t="s">
        <v>979</v>
      </c>
      <c r="B1998" s="51" t="s">
        <v>810</v>
      </c>
      <c r="C1998" s="52" t="s">
        <v>5091</v>
      </c>
      <c r="D1998" s="53">
        <v>27180</v>
      </c>
    </row>
    <row r="1999" spans="1:4" x14ac:dyDescent="0.2">
      <c r="A1999" s="51" t="s">
        <v>979</v>
      </c>
      <c r="B1999" s="51" t="s">
        <v>811</v>
      </c>
      <c r="C1999" s="52" t="s">
        <v>5087</v>
      </c>
      <c r="D1999" s="53">
        <v>447520</v>
      </c>
    </row>
    <row r="2000" spans="1:4" x14ac:dyDescent="0.2">
      <c r="A2000" s="51" t="s">
        <v>979</v>
      </c>
      <c r="B2000" s="51" t="s">
        <v>811</v>
      </c>
      <c r="C2000" s="52" t="s">
        <v>5090</v>
      </c>
      <c r="D2000" s="53">
        <v>4270</v>
      </c>
    </row>
    <row r="2001" spans="1:4" x14ac:dyDescent="0.2">
      <c r="A2001" s="51" t="s">
        <v>979</v>
      </c>
      <c r="B2001" s="51" t="s">
        <v>811</v>
      </c>
      <c r="C2001" s="52" t="s">
        <v>5094</v>
      </c>
      <c r="D2001" s="53">
        <v>-260000</v>
      </c>
    </row>
    <row r="2002" spans="1:4" x14ac:dyDescent="0.2">
      <c r="A2002" s="51" t="s">
        <v>979</v>
      </c>
      <c r="B2002" s="51" t="s">
        <v>812</v>
      </c>
      <c r="C2002" s="52" t="s">
        <v>5087</v>
      </c>
      <c r="D2002" s="53">
        <v>206140</v>
      </c>
    </row>
    <row r="2003" spans="1:4" x14ac:dyDescent="0.2">
      <c r="A2003" s="51" t="s">
        <v>979</v>
      </c>
      <c r="B2003" s="51" t="s">
        <v>812</v>
      </c>
      <c r="C2003" s="52" t="s">
        <v>5090</v>
      </c>
      <c r="D2003" s="53">
        <v>1080</v>
      </c>
    </row>
    <row r="2004" spans="1:4" x14ac:dyDescent="0.2">
      <c r="A2004" s="51" t="s">
        <v>979</v>
      </c>
      <c r="B2004" s="51" t="s">
        <v>812</v>
      </c>
      <c r="C2004" s="52" t="s">
        <v>935</v>
      </c>
      <c r="D2004" s="53">
        <v>34470</v>
      </c>
    </row>
    <row r="2005" spans="1:4" x14ac:dyDescent="0.2">
      <c r="A2005" s="51" t="s">
        <v>979</v>
      </c>
      <c r="B2005" s="51" t="s">
        <v>812</v>
      </c>
      <c r="C2005" s="52" t="s">
        <v>5094</v>
      </c>
      <c r="D2005" s="53">
        <v>-18590</v>
      </c>
    </row>
    <row r="2006" spans="1:4" x14ac:dyDescent="0.2">
      <c r="A2006" s="51" t="s">
        <v>979</v>
      </c>
      <c r="B2006" s="51" t="s">
        <v>814</v>
      </c>
      <c r="C2006" s="52" t="s">
        <v>5087</v>
      </c>
      <c r="D2006" s="53">
        <v>-32420</v>
      </c>
    </row>
    <row r="2007" spans="1:4" x14ac:dyDescent="0.2">
      <c r="A2007" s="51" t="s">
        <v>979</v>
      </c>
      <c r="B2007" s="51" t="s">
        <v>968</v>
      </c>
      <c r="C2007" s="52" t="s">
        <v>5087</v>
      </c>
      <c r="D2007" s="53">
        <v>237010</v>
      </c>
    </row>
    <row r="2008" spans="1:4" x14ac:dyDescent="0.2">
      <c r="A2008" s="51" t="s">
        <v>979</v>
      </c>
      <c r="B2008" s="51" t="s">
        <v>969</v>
      </c>
      <c r="C2008" s="52" t="s">
        <v>5087</v>
      </c>
      <c r="D2008" s="53">
        <v>353020</v>
      </c>
    </row>
    <row r="2009" spans="1:4" x14ac:dyDescent="0.2">
      <c r="A2009" s="51" t="s">
        <v>979</v>
      </c>
      <c r="B2009" s="51" t="s">
        <v>969</v>
      </c>
      <c r="C2009" s="52" t="s">
        <v>5094</v>
      </c>
      <c r="D2009" s="53">
        <v>-120880</v>
      </c>
    </row>
    <row r="2010" spans="1:4" x14ac:dyDescent="0.2">
      <c r="A2010" s="51" t="s">
        <v>979</v>
      </c>
      <c r="B2010" s="51" t="s">
        <v>970</v>
      </c>
      <c r="C2010" s="52" t="s">
        <v>5087</v>
      </c>
      <c r="D2010" s="53">
        <v>538670</v>
      </c>
    </row>
    <row r="2011" spans="1:4" x14ac:dyDescent="0.2">
      <c r="A2011" s="51" t="s">
        <v>979</v>
      </c>
      <c r="B2011" s="51" t="s">
        <v>970</v>
      </c>
      <c r="C2011" s="52" t="s">
        <v>5094</v>
      </c>
      <c r="D2011" s="53">
        <v>-538670</v>
      </c>
    </row>
    <row r="2012" spans="1:4" x14ac:dyDescent="0.2">
      <c r="A2012" s="51" t="s">
        <v>979</v>
      </c>
      <c r="B2012" s="51" t="s">
        <v>817</v>
      </c>
      <c r="C2012" s="52" t="s">
        <v>5087</v>
      </c>
      <c r="D2012" s="53">
        <v>-119370</v>
      </c>
    </row>
    <row r="2013" spans="1:4" x14ac:dyDescent="0.2">
      <c r="A2013" s="51" t="s">
        <v>979</v>
      </c>
      <c r="B2013" s="51" t="s">
        <v>817</v>
      </c>
      <c r="C2013" s="52" t="s">
        <v>5090</v>
      </c>
      <c r="D2013" s="53">
        <v>-82000</v>
      </c>
    </row>
    <row r="2014" spans="1:4" x14ac:dyDescent="0.2">
      <c r="A2014" s="51" t="s">
        <v>979</v>
      </c>
      <c r="B2014" s="51" t="s">
        <v>817</v>
      </c>
      <c r="C2014" s="52" t="s">
        <v>935</v>
      </c>
      <c r="D2014" s="53">
        <v>-121540</v>
      </c>
    </row>
    <row r="2015" spans="1:4" x14ac:dyDescent="0.2">
      <c r="A2015" s="51" t="s">
        <v>979</v>
      </c>
      <c r="B2015" s="51" t="s">
        <v>818</v>
      </c>
      <c r="C2015" s="52" t="s">
        <v>5091</v>
      </c>
      <c r="D2015" s="53">
        <v>-2243360</v>
      </c>
    </row>
    <row r="2016" spans="1:4" x14ac:dyDescent="0.2">
      <c r="A2016" s="51" t="s">
        <v>979</v>
      </c>
      <c r="B2016" s="51" t="s">
        <v>971</v>
      </c>
      <c r="C2016" s="52" t="s">
        <v>935</v>
      </c>
      <c r="D2016" s="53">
        <v>542000</v>
      </c>
    </row>
    <row r="2017" spans="1:4" x14ac:dyDescent="0.2">
      <c r="A2017" s="51" t="s">
        <v>979</v>
      </c>
      <c r="B2017" s="51" t="s">
        <v>971</v>
      </c>
      <c r="C2017" s="52" t="s">
        <v>5094</v>
      </c>
      <c r="D2017" s="53">
        <v>-542000</v>
      </c>
    </row>
    <row r="2018" spans="1:4" x14ac:dyDescent="0.2">
      <c r="A2018" s="51" t="s">
        <v>979</v>
      </c>
      <c r="B2018" s="51" t="s">
        <v>819</v>
      </c>
      <c r="C2018" s="52" t="s">
        <v>5094</v>
      </c>
      <c r="D2018" s="53">
        <v>-4095490</v>
      </c>
    </row>
    <row r="2019" spans="1:4" x14ac:dyDescent="0.2">
      <c r="A2019" s="51" t="s">
        <v>979</v>
      </c>
      <c r="B2019" s="51" t="s">
        <v>972</v>
      </c>
      <c r="C2019" s="52" t="s">
        <v>5087</v>
      </c>
      <c r="D2019" s="53">
        <v>266070</v>
      </c>
    </row>
    <row r="2020" spans="1:4" x14ac:dyDescent="0.2">
      <c r="A2020" s="51" t="s">
        <v>979</v>
      </c>
      <c r="B2020" s="51" t="s">
        <v>972</v>
      </c>
      <c r="C2020" s="52" t="s">
        <v>5089</v>
      </c>
      <c r="D2020" s="53">
        <v>930</v>
      </c>
    </row>
    <row r="2021" spans="1:4" x14ac:dyDescent="0.2">
      <c r="A2021" s="51" t="s">
        <v>979</v>
      </c>
      <c r="B2021" s="51" t="s">
        <v>972</v>
      </c>
      <c r="C2021" s="52" t="s">
        <v>5090</v>
      </c>
      <c r="D2021" s="53">
        <v>3920</v>
      </c>
    </row>
    <row r="2022" spans="1:4" x14ac:dyDescent="0.2">
      <c r="A2022" s="51" t="s">
        <v>979</v>
      </c>
      <c r="B2022" s="51" t="s">
        <v>972</v>
      </c>
      <c r="C2022" s="52" t="s">
        <v>935</v>
      </c>
      <c r="D2022" s="53">
        <v>5460</v>
      </c>
    </row>
    <row r="2023" spans="1:4" x14ac:dyDescent="0.2">
      <c r="A2023" s="51" t="s">
        <v>979</v>
      </c>
      <c r="B2023" s="51" t="s">
        <v>972</v>
      </c>
      <c r="C2023" s="52" t="s">
        <v>5094</v>
      </c>
      <c r="D2023" s="53">
        <v>-112880</v>
      </c>
    </row>
    <row r="2024" spans="1:4" x14ac:dyDescent="0.2">
      <c r="A2024" s="51" t="s">
        <v>979</v>
      </c>
      <c r="B2024" s="51" t="s">
        <v>821</v>
      </c>
      <c r="C2024" s="52" t="s">
        <v>5087</v>
      </c>
      <c r="D2024" s="53">
        <v>351340</v>
      </c>
    </row>
    <row r="2025" spans="1:4" x14ac:dyDescent="0.2">
      <c r="A2025" s="51" t="s">
        <v>979</v>
      </c>
      <c r="B2025" s="51" t="s">
        <v>821</v>
      </c>
      <c r="C2025" s="52" t="s">
        <v>5090</v>
      </c>
      <c r="D2025" s="53">
        <v>980</v>
      </c>
    </row>
    <row r="2026" spans="1:4" x14ac:dyDescent="0.2">
      <c r="A2026" s="51" t="s">
        <v>979</v>
      </c>
      <c r="B2026" s="51" t="s">
        <v>821</v>
      </c>
      <c r="C2026" s="52" t="s">
        <v>935</v>
      </c>
      <c r="D2026" s="53">
        <v>550</v>
      </c>
    </row>
    <row r="2027" spans="1:4" x14ac:dyDescent="0.2">
      <c r="A2027" s="51" t="s">
        <v>979</v>
      </c>
      <c r="B2027" s="51" t="s">
        <v>822</v>
      </c>
      <c r="C2027" s="52" t="s">
        <v>5087</v>
      </c>
      <c r="D2027" s="53">
        <v>63910</v>
      </c>
    </row>
    <row r="2028" spans="1:4" x14ac:dyDescent="0.2">
      <c r="A2028" s="51" t="s">
        <v>979</v>
      </c>
      <c r="B2028" s="51" t="s">
        <v>822</v>
      </c>
      <c r="C2028" s="52" t="s">
        <v>5090</v>
      </c>
      <c r="D2028" s="53">
        <v>2530</v>
      </c>
    </row>
    <row r="2029" spans="1:4" x14ac:dyDescent="0.2">
      <c r="A2029" s="51" t="s">
        <v>979</v>
      </c>
      <c r="B2029" s="51" t="s">
        <v>822</v>
      </c>
      <c r="C2029" s="52" t="s">
        <v>935</v>
      </c>
      <c r="D2029" s="53">
        <v>31610</v>
      </c>
    </row>
    <row r="2030" spans="1:4" x14ac:dyDescent="0.2">
      <c r="A2030" s="51" t="s">
        <v>979</v>
      </c>
      <c r="B2030" s="51" t="s">
        <v>822</v>
      </c>
      <c r="C2030" s="52" t="s">
        <v>5094</v>
      </c>
      <c r="D2030" s="53">
        <v>-95070</v>
      </c>
    </row>
    <row r="2031" spans="1:4" x14ac:dyDescent="0.2">
      <c r="A2031" s="51" t="s">
        <v>979</v>
      </c>
      <c r="B2031" s="51" t="s">
        <v>823</v>
      </c>
      <c r="C2031" s="52" t="s">
        <v>5087</v>
      </c>
      <c r="D2031" s="53">
        <v>246370</v>
      </c>
    </row>
    <row r="2032" spans="1:4" x14ac:dyDescent="0.2">
      <c r="A2032" s="51" t="s">
        <v>979</v>
      </c>
      <c r="B2032" s="51" t="s">
        <v>823</v>
      </c>
      <c r="C2032" s="52" t="s">
        <v>5090</v>
      </c>
      <c r="D2032" s="53">
        <v>2620</v>
      </c>
    </row>
    <row r="2033" spans="1:4" x14ac:dyDescent="0.2">
      <c r="A2033" s="51" t="s">
        <v>979</v>
      </c>
      <c r="B2033" s="51" t="s">
        <v>824</v>
      </c>
      <c r="C2033" s="52" t="s">
        <v>5087</v>
      </c>
      <c r="D2033" s="53">
        <v>228120</v>
      </c>
    </row>
    <row r="2034" spans="1:4" x14ac:dyDescent="0.2">
      <c r="A2034" s="51" t="s">
        <v>979</v>
      </c>
      <c r="B2034" s="51" t="s">
        <v>824</v>
      </c>
      <c r="C2034" s="52" t="s">
        <v>5090</v>
      </c>
      <c r="D2034" s="53">
        <v>540</v>
      </c>
    </row>
    <row r="2035" spans="1:4" x14ac:dyDescent="0.2">
      <c r="A2035" s="51" t="s">
        <v>979</v>
      </c>
      <c r="B2035" s="51" t="s">
        <v>824</v>
      </c>
      <c r="C2035" s="52" t="s">
        <v>935</v>
      </c>
      <c r="D2035" s="53">
        <v>14000</v>
      </c>
    </row>
    <row r="2036" spans="1:4" x14ac:dyDescent="0.2">
      <c r="A2036" s="51" t="s">
        <v>979</v>
      </c>
      <c r="B2036" s="51" t="s">
        <v>824</v>
      </c>
      <c r="C2036" s="52" t="s">
        <v>5094</v>
      </c>
      <c r="D2036" s="53">
        <v>-20090</v>
      </c>
    </row>
    <row r="2037" spans="1:4" x14ac:dyDescent="0.2">
      <c r="A2037" s="51" t="s">
        <v>979</v>
      </c>
      <c r="B2037" s="51" t="s">
        <v>826</v>
      </c>
      <c r="C2037" s="52" t="s">
        <v>5087</v>
      </c>
      <c r="D2037" s="53">
        <v>187550</v>
      </c>
    </row>
    <row r="2038" spans="1:4" x14ac:dyDescent="0.2">
      <c r="A2038" s="51" t="s">
        <v>979</v>
      </c>
      <c r="B2038" s="51" t="s">
        <v>826</v>
      </c>
      <c r="C2038" s="52" t="s">
        <v>5090</v>
      </c>
      <c r="D2038" s="53">
        <v>960</v>
      </c>
    </row>
    <row r="2039" spans="1:4" x14ac:dyDescent="0.2">
      <c r="A2039" s="51" t="s">
        <v>979</v>
      </c>
      <c r="B2039" s="51" t="s">
        <v>826</v>
      </c>
      <c r="C2039" s="52" t="s">
        <v>935</v>
      </c>
      <c r="D2039" s="53">
        <v>3810</v>
      </c>
    </row>
    <row r="2040" spans="1:4" x14ac:dyDescent="0.2">
      <c r="A2040" s="51" t="s">
        <v>979</v>
      </c>
      <c r="B2040" s="51" t="s">
        <v>827</v>
      </c>
      <c r="C2040" s="52" t="s">
        <v>5087</v>
      </c>
      <c r="D2040" s="53">
        <v>474320</v>
      </c>
    </row>
    <row r="2041" spans="1:4" x14ac:dyDescent="0.2">
      <c r="A2041" s="51" t="s">
        <v>979</v>
      </c>
      <c r="B2041" s="51" t="s">
        <v>827</v>
      </c>
      <c r="C2041" s="52" t="s">
        <v>5090</v>
      </c>
      <c r="D2041" s="53">
        <v>990</v>
      </c>
    </row>
    <row r="2042" spans="1:4" x14ac:dyDescent="0.2">
      <c r="A2042" s="51" t="s">
        <v>979</v>
      </c>
      <c r="B2042" s="51" t="s">
        <v>827</v>
      </c>
      <c r="C2042" s="52" t="s">
        <v>5094</v>
      </c>
      <c r="D2042" s="53">
        <v>-54420</v>
      </c>
    </row>
    <row r="2043" spans="1:4" x14ac:dyDescent="0.2">
      <c r="A2043" s="51" t="s">
        <v>979</v>
      </c>
      <c r="B2043" s="51" t="s">
        <v>828</v>
      </c>
      <c r="C2043" s="52" t="s">
        <v>935</v>
      </c>
      <c r="D2043" s="53">
        <v>358570</v>
      </c>
    </row>
    <row r="2044" spans="1:4" x14ac:dyDescent="0.2">
      <c r="A2044" s="51" t="s">
        <v>979</v>
      </c>
      <c r="B2044" s="51" t="s">
        <v>828</v>
      </c>
      <c r="C2044" s="52" t="s">
        <v>5092</v>
      </c>
      <c r="D2044" s="53">
        <v>2980</v>
      </c>
    </row>
    <row r="2045" spans="1:4" x14ac:dyDescent="0.2">
      <c r="A2045" s="51" t="s">
        <v>979</v>
      </c>
      <c r="B2045" s="51" t="s">
        <v>828</v>
      </c>
      <c r="C2045" s="52" t="s">
        <v>5094</v>
      </c>
      <c r="D2045" s="53">
        <v>-358570</v>
      </c>
    </row>
    <row r="2046" spans="1:4" x14ac:dyDescent="0.2">
      <c r="A2046" s="51" t="s">
        <v>979</v>
      </c>
      <c r="B2046" s="51" t="s">
        <v>829</v>
      </c>
      <c r="C2046" s="52" t="s">
        <v>5087</v>
      </c>
      <c r="D2046" s="53">
        <v>242370</v>
      </c>
    </row>
    <row r="2047" spans="1:4" x14ac:dyDescent="0.2">
      <c r="A2047" s="51" t="s">
        <v>979</v>
      </c>
      <c r="B2047" s="51" t="s">
        <v>829</v>
      </c>
      <c r="C2047" s="52" t="s">
        <v>5089</v>
      </c>
      <c r="D2047" s="53">
        <v>300</v>
      </c>
    </row>
    <row r="2048" spans="1:4" x14ac:dyDescent="0.2">
      <c r="A2048" s="51" t="s">
        <v>979</v>
      </c>
      <c r="B2048" s="51" t="s">
        <v>829</v>
      </c>
      <c r="C2048" s="52" t="s">
        <v>5090</v>
      </c>
      <c r="D2048" s="53">
        <v>600</v>
      </c>
    </row>
    <row r="2049" spans="1:4" x14ac:dyDescent="0.2">
      <c r="A2049" s="51" t="s">
        <v>979</v>
      </c>
      <c r="B2049" s="51" t="s">
        <v>829</v>
      </c>
      <c r="C2049" s="52" t="s">
        <v>935</v>
      </c>
      <c r="D2049" s="53">
        <v>163280</v>
      </c>
    </row>
    <row r="2050" spans="1:4" x14ac:dyDescent="0.2">
      <c r="A2050" s="51" t="s">
        <v>979</v>
      </c>
      <c r="B2050" s="51" t="s">
        <v>829</v>
      </c>
      <c r="C2050" s="52" t="s">
        <v>5093</v>
      </c>
      <c r="D2050" s="53">
        <v>15590</v>
      </c>
    </row>
    <row r="2051" spans="1:4" x14ac:dyDescent="0.2">
      <c r="A2051" s="51" t="s">
        <v>979</v>
      </c>
      <c r="B2051" s="51" t="s">
        <v>829</v>
      </c>
      <c r="C2051" s="52" t="s">
        <v>5094</v>
      </c>
      <c r="D2051" s="53">
        <v>-390270</v>
      </c>
    </row>
    <row r="2052" spans="1:4" x14ac:dyDescent="0.2">
      <c r="A2052" s="51" t="s">
        <v>979</v>
      </c>
      <c r="B2052" s="51" t="s">
        <v>830</v>
      </c>
      <c r="C2052" s="52" t="s">
        <v>5087</v>
      </c>
      <c r="D2052" s="53">
        <v>827650</v>
      </c>
    </row>
    <row r="2053" spans="1:4" x14ac:dyDescent="0.2">
      <c r="A2053" s="51" t="s">
        <v>979</v>
      </c>
      <c r="B2053" s="51" t="s">
        <v>830</v>
      </c>
      <c r="C2053" s="52" t="s">
        <v>5088</v>
      </c>
      <c r="D2053" s="53">
        <v>250</v>
      </c>
    </row>
    <row r="2054" spans="1:4" x14ac:dyDescent="0.2">
      <c r="A2054" s="51" t="s">
        <v>979</v>
      </c>
      <c r="B2054" s="51" t="s">
        <v>830</v>
      </c>
      <c r="C2054" s="52" t="s">
        <v>5090</v>
      </c>
      <c r="D2054" s="53">
        <v>24300</v>
      </c>
    </row>
    <row r="2055" spans="1:4" x14ac:dyDescent="0.2">
      <c r="A2055" s="51" t="s">
        <v>979</v>
      </c>
      <c r="B2055" s="51" t="s">
        <v>830</v>
      </c>
      <c r="C2055" s="52" t="s">
        <v>935</v>
      </c>
      <c r="D2055" s="53">
        <v>7850</v>
      </c>
    </row>
    <row r="2056" spans="1:4" x14ac:dyDescent="0.2">
      <c r="A2056" s="51" t="s">
        <v>979</v>
      </c>
      <c r="B2056" s="51" t="s">
        <v>830</v>
      </c>
      <c r="C2056" s="52" t="s">
        <v>5094</v>
      </c>
      <c r="D2056" s="53">
        <v>-338530</v>
      </c>
    </row>
    <row r="2057" spans="1:4" x14ac:dyDescent="0.2">
      <c r="A2057" s="51" t="s">
        <v>979</v>
      </c>
      <c r="B2057" s="51" t="s">
        <v>831</v>
      </c>
      <c r="C2057" s="52" t="s">
        <v>5087</v>
      </c>
      <c r="D2057" s="53">
        <v>254680</v>
      </c>
    </row>
    <row r="2058" spans="1:4" x14ac:dyDescent="0.2">
      <c r="A2058" s="51" t="s">
        <v>979</v>
      </c>
      <c r="B2058" s="51" t="s">
        <v>831</v>
      </c>
      <c r="C2058" s="52" t="s">
        <v>5089</v>
      </c>
      <c r="D2058" s="53">
        <v>50</v>
      </c>
    </row>
    <row r="2059" spans="1:4" x14ac:dyDescent="0.2">
      <c r="A2059" s="51" t="s">
        <v>979</v>
      </c>
      <c r="B2059" s="51" t="s">
        <v>831</v>
      </c>
      <c r="C2059" s="52" t="s">
        <v>5090</v>
      </c>
      <c r="D2059" s="53">
        <v>11200</v>
      </c>
    </row>
    <row r="2060" spans="1:4" x14ac:dyDescent="0.2">
      <c r="A2060" s="51" t="s">
        <v>979</v>
      </c>
      <c r="B2060" s="51" t="s">
        <v>831</v>
      </c>
      <c r="C2060" s="52" t="s">
        <v>935</v>
      </c>
      <c r="D2060" s="53">
        <v>490</v>
      </c>
    </row>
    <row r="2061" spans="1:4" x14ac:dyDescent="0.2">
      <c r="A2061" s="51" t="s">
        <v>979</v>
      </c>
      <c r="B2061" s="51" t="s">
        <v>832</v>
      </c>
      <c r="C2061" s="52" t="s">
        <v>5091</v>
      </c>
      <c r="D2061" s="53">
        <v>-300000</v>
      </c>
    </row>
    <row r="2062" spans="1:4" x14ac:dyDescent="0.2">
      <c r="A2062" s="51" t="s">
        <v>979</v>
      </c>
      <c r="B2062" s="51" t="s">
        <v>834</v>
      </c>
      <c r="C2062" s="52" t="s">
        <v>5087</v>
      </c>
      <c r="D2062" s="53">
        <v>196220</v>
      </c>
    </row>
    <row r="2063" spans="1:4" x14ac:dyDescent="0.2">
      <c r="A2063" s="51" t="s">
        <v>979</v>
      </c>
      <c r="B2063" s="51" t="s">
        <v>834</v>
      </c>
      <c r="C2063" s="52" t="s">
        <v>5088</v>
      </c>
      <c r="D2063" s="53">
        <v>2000</v>
      </c>
    </row>
    <row r="2064" spans="1:4" x14ac:dyDescent="0.2">
      <c r="A2064" s="51" t="s">
        <v>979</v>
      </c>
      <c r="B2064" s="51" t="s">
        <v>834</v>
      </c>
      <c r="C2064" s="52" t="s">
        <v>5090</v>
      </c>
      <c r="D2064" s="53">
        <v>1620</v>
      </c>
    </row>
    <row r="2065" spans="1:4" x14ac:dyDescent="0.2">
      <c r="A2065" s="51" t="s">
        <v>979</v>
      </c>
      <c r="B2065" s="51" t="s">
        <v>834</v>
      </c>
      <c r="C2065" s="52" t="s">
        <v>935</v>
      </c>
      <c r="D2065" s="53">
        <v>123580</v>
      </c>
    </row>
    <row r="2066" spans="1:4" x14ac:dyDescent="0.2">
      <c r="A2066" s="51" t="s">
        <v>979</v>
      </c>
      <c r="B2066" s="51" t="s">
        <v>834</v>
      </c>
      <c r="C2066" s="52" t="s">
        <v>5094</v>
      </c>
      <c r="D2066" s="53">
        <v>-10000</v>
      </c>
    </row>
    <row r="2067" spans="1:4" x14ac:dyDescent="0.2">
      <c r="A2067" s="51" t="s">
        <v>979</v>
      </c>
      <c r="B2067" s="51" t="s">
        <v>835</v>
      </c>
      <c r="C2067" s="52" t="s">
        <v>938</v>
      </c>
      <c r="D2067" s="53">
        <v>9125070</v>
      </c>
    </row>
    <row r="2068" spans="1:4" x14ac:dyDescent="0.2">
      <c r="A2068" s="51" t="s">
        <v>979</v>
      </c>
      <c r="B2068" s="51" t="s">
        <v>835</v>
      </c>
      <c r="C2068" s="52" t="s">
        <v>5092</v>
      </c>
      <c r="D2068" s="53">
        <v>14240</v>
      </c>
    </row>
    <row r="2069" spans="1:4" x14ac:dyDescent="0.2">
      <c r="A2069" s="51" t="s">
        <v>979</v>
      </c>
      <c r="B2069" s="51" t="s">
        <v>835</v>
      </c>
      <c r="C2069" s="52" t="s">
        <v>5094</v>
      </c>
      <c r="D2069" s="53">
        <v>-710000</v>
      </c>
    </row>
    <row r="2070" spans="1:4" x14ac:dyDescent="0.2">
      <c r="A2070" s="51" t="s">
        <v>979</v>
      </c>
      <c r="B2070" s="51" t="s">
        <v>836</v>
      </c>
      <c r="C2070" s="52" t="s">
        <v>938</v>
      </c>
      <c r="D2070" s="53">
        <v>2774880</v>
      </c>
    </row>
    <row r="2071" spans="1:4" x14ac:dyDescent="0.2">
      <c r="A2071" s="51" t="s">
        <v>979</v>
      </c>
      <c r="B2071" s="51" t="s">
        <v>836</v>
      </c>
      <c r="C2071" s="52" t="s">
        <v>5094</v>
      </c>
      <c r="D2071" s="53">
        <v>-177090</v>
      </c>
    </row>
    <row r="2072" spans="1:4" x14ac:dyDescent="0.2">
      <c r="A2072" s="51" t="s">
        <v>979</v>
      </c>
      <c r="B2072" s="51" t="s">
        <v>837</v>
      </c>
      <c r="C2072" s="52" t="s">
        <v>938</v>
      </c>
      <c r="D2072" s="53">
        <v>122010</v>
      </c>
    </row>
    <row r="2073" spans="1:4" x14ac:dyDescent="0.2">
      <c r="A2073" s="51" t="s">
        <v>979</v>
      </c>
      <c r="B2073" s="51" t="s">
        <v>838</v>
      </c>
      <c r="C2073" s="52" t="s">
        <v>5091</v>
      </c>
      <c r="D2073" s="53">
        <v>60320</v>
      </c>
    </row>
    <row r="2074" spans="1:4" x14ac:dyDescent="0.2">
      <c r="A2074" s="51" t="s">
        <v>979</v>
      </c>
      <c r="B2074" s="51" t="s">
        <v>839</v>
      </c>
      <c r="C2074" s="52" t="s">
        <v>5091</v>
      </c>
      <c r="D2074" s="53">
        <v>2157530</v>
      </c>
    </row>
    <row r="2075" spans="1:4" x14ac:dyDescent="0.2">
      <c r="A2075" s="51" t="s">
        <v>979</v>
      </c>
      <c r="B2075" s="51" t="s">
        <v>841</v>
      </c>
      <c r="C2075" s="52" t="s">
        <v>5087</v>
      </c>
      <c r="D2075" s="53">
        <v>889170</v>
      </c>
    </row>
    <row r="2076" spans="1:4" x14ac:dyDescent="0.2">
      <c r="A2076" s="51" t="s">
        <v>979</v>
      </c>
      <c r="B2076" s="51" t="s">
        <v>841</v>
      </c>
      <c r="C2076" s="52" t="s">
        <v>5089</v>
      </c>
      <c r="D2076" s="53">
        <v>157880</v>
      </c>
    </row>
    <row r="2077" spans="1:4" x14ac:dyDescent="0.2">
      <c r="A2077" s="51" t="s">
        <v>979</v>
      </c>
      <c r="B2077" s="51" t="s">
        <v>841</v>
      </c>
      <c r="C2077" s="52" t="s">
        <v>5090</v>
      </c>
      <c r="D2077" s="53">
        <v>9770</v>
      </c>
    </row>
    <row r="2078" spans="1:4" x14ac:dyDescent="0.2">
      <c r="A2078" s="51" t="s">
        <v>979</v>
      </c>
      <c r="B2078" s="51" t="s">
        <v>841</v>
      </c>
      <c r="C2078" s="52" t="s">
        <v>935</v>
      </c>
      <c r="D2078" s="53">
        <v>38730</v>
      </c>
    </row>
    <row r="2079" spans="1:4" x14ac:dyDescent="0.2">
      <c r="A2079" s="51" t="s">
        <v>979</v>
      </c>
      <c r="B2079" s="51" t="s">
        <v>841</v>
      </c>
      <c r="C2079" s="52" t="s">
        <v>5092</v>
      </c>
      <c r="D2079" s="53">
        <v>1780</v>
      </c>
    </row>
    <row r="2080" spans="1:4" x14ac:dyDescent="0.2">
      <c r="A2080" s="51" t="s">
        <v>979</v>
      </c>
      <c r="B2080" s="51" t="s">
        <v>841</v>
      </c>
      <c r="C2080" s="52" t="s">
        <v>5093</v>
      </c>
      <c r="D2080" s="53">
        <v>3880</v>
      </c>
    </row>
    <row r="2081" spans="1:4" x14ac:dyDescent="0.2">
      <c r="A2081" s="51" t="s">
        <v>979</v>
      </c>
      <c r="B2081" s="51" t="s">
        <v>841</v>
      </c>
      <c r="C2081" s="52" t="s">
        <v>5094</v>
      </c>
      <c r="D2081" s="53">
        <v>-802670</v>
      </c>
    </row>
    <row r="2082" spans="1:4" x14ac:dyDescent="0.2">
      <c r="A2082" s="51" t="s">
        <v>979</v>
      </c>
      <c r="B2082" s="51" t="s">
        <v>234</v>
      </c>
      <c r="C2082" s="52" t="s">
        <v>5087</v>
      </c>
      <c r="D2082" s="53">
        <v>41970</v>
      </c>
    </row>
    <row r="2083" spans="1:4" x14ac:dyDescent="0.2">
      <c r="A2083" s="51" t="s">
        <v>979</v>
      </c>
      <c r="B2083" s="51" t="s">
        <v>234</v>
      </c>
      <c r="C2083" s="52" t="s">
        <v>5090</v>
      </c>
      <c r="D2083" s="53">
        <v>710</v>
      </c>
    </row>
    <row r="2084" spans="1:4" x14ac:dyDescent="0.2">
      <c r="A2084" s="51" t="s">
        <v>979</v>
      </c>
      <c r="B2084" s="51" t="s">
        <v>234</v>
      </c>
      <c r="C2084" s="52" t="s">
        <v>935</v>
      </c>
      <c r="D2084" s="53">
        <v>2221790</v>
      </c>
    </row>
    <row r="2085" spans="1:4" x14ac:dyDescent="0.2">
      <c r="A2085" s="51" t="s">
        <v>979</v>
      </c>
      <c r="B2085" s="51" t="s">
        <v>234</v>
      </c>
      <c r="C2085" s="52" t="s">
        <v>5091</v>
      </c>
      <c r="D2085" s="53">
        <v>1</v>
      </c>
    </row>
    <row r="2086" spans="1:4" x14ac:dyDescent="0.2">
      <c r="A2086" s="51" t="s">
        <v>979</v>
      </c>
      <c r="B2086" s="51" t="s">
        <v>234</v>
      </c>
      <c r="C2086" s="52" t="s">
        <v>5094</v>
      </c>
      <c r="D2086" s="53">
        <v>-391180</v>
      </c>
    </row>
    <row r="2087" spans="1:4" x14ac:dyDescent="0.2">
      <c r="A2087" s="51" t="s">
        <v>979</v>
      </c>
      <c r="B2087" s="51" t="s">
        <v>843</v>
      </c>
      <c r="C2087" s="52" t="s">
        <v>5089</v>
      </c>
      <c r="D2087" s="53">
        <v>99870</v>
      </c>
    </row>
    <row r="2088" spans="1:4" x14ac:dyDescent="0.2">
      <c r="A2088" s="51" t="s">
        <v>979</v>
      </c>
      <c r="B2088" s="51" t="s">
        <v>843</v>
      </c>
      <c r="C2088" s="52" t="s">
        <v>5090</v>
      </c>
      <c r="D2088" s="53">
        <v>18500</v>
      </c>
    </row>
    <row r="2089" spans="1:4" x14ac:dyDescent="0.2">
      <c r="A2089" s="51" t="s">
        <v>979</v>
      </c>
      <c r="B2089" s="51" t="s">
        <v>843</v>
      </c>
      <c r="C2089" s="52" t="s">
        <v>935</v>
      </c>
      <c r="D2089" s="53">
        <v>97480</v>
      </c>
    </row>
    <row r="2090" spans="1:4" x14ac:dyDescent="0.2">
      <c r="A2090" s="51" t="s">
        <v>979</v>
      </c>
      <c r="B2090" s="51" t="s">
        <v>843</v>
      </c>
      <c r="C2090" s="52" t="s">
        <v>5092</v>
      </c>
      <c r="D2090" s="53">
        <v>66180</v>
      </c>
    </row>
    <row r="2091" spans="1:4" x14ac:dyDescent="0.2">
      <c r="A2091" s="51" t="s">
        <v>979</v>
      </c>
      <c r="B2091" s="51" t="s">
        <v>843</v>
      </c>
      <c r="C2091" s="52" t="s">
        <v>5093</v>
      </c>
      <c r="D2091" s="53">
        <v>167600</v>
      </c>
    </row>
    <row r="2092" spans="1:4" x14ac:dyDescent="0.2">
      <c r="A2092" s="51" t="s">
        <v>979</v>
      </c>
      <c r="B2092" s="51" t="s">
        <v>843</v>
      </c>
      <c r="C2092" s="52" t="s">
        <v>5094</v>
      </c>
      <c r="D2092" s="53">
        <v>-7010</v>
      </c>
    </row>
    <row r="2093" spans="1:4" x14ac:dyDescent="0.2">
      <c r="A2093" s="51" t="s">
        <v>979</v>
      </c>
      <c r="B2093" s="51" t="s">
        <v>844</v>
      </c>
      <c r="C2093" s="52" t="s">
        <v>5087</v>
      </c>
      <c r="D2093" s="53">
        <v>338980</v>
      </c>
    </row>
    <row r="2094" spans="1:4" x14ac:dyDescent="0.2">
      <c r="A2094" s="51" t="s">
        <v>979</v>
      </c>
      <c r="B2094" s="51" t="s">
        <v>844</v>
      </c>
      <c r="C2094" s="52" t="s">
        <v>5089</v>
      </c>
      <c r="D2094" s="53">
        <v>25440</v>
      </c>
    </row>
    <row r="2095" spans="1:4" x14ac:dyDescent="0.2">
      <c r="A2095" s="51" t="s">
        <v>979</v>
      </c>
      <c r="B2095" s="51" t="s">
        <v>844</v>
      </c>
      <c r="C2095" s="52" t="s">
        <v>5090</v>
      </c>
      <c r="D2095" s="53">
        <v>470</v>
      </c>
    </row>
    <row r="2096" spans="1:4" x14ac:dyDescent="0.2">
      <c r="A2096" s="51" t="s">
        <v>979</v>
      </c>
      <c r="B2096" s="51" t="s">
        <v>844</v>
      </c>
      <c r="C2096" s="52" t="s">
        <v>935</v>
      </c>
      <c r="D2096" s="53">
        <v>25920</v>
      </c>
    </row>
    <row r="2097" spans="1:4" x14ac:dyDescent="0.2">
      <c r="A2097" s="51" t="s">
        <v>979</v>
      </c>
      <c r="B2097" s="51" t="s">
        <v>844</v>
      </c>
      <c r="C2097" s="52" t="s">
        <v>5092</v>
      </c>
      <c r="D2097" s="53">
        <v>1470</v>
      </c>
    </row>
    <row r="2098" spans="1:4" x14ac:dyDescent="0.2">
      <c r="A2098" s="51" t="s">
        <v>979</v>
      </c>
      <c r="B2098" s="51" t="s">
        <v>845</v>
      </c>
      <c r="C2098" s="52" t="s">
        <v>5092</v>
      </c>
      <c r="D2098" s="53">
        <v>2560</v>
      </c>
    </row>
    <row r="2099" spans="1:4" x14ac:dyDescent="0.2">
      <c r="A2099" s="51" t="s">
        <v>979</v>
      </c>
      <c r="B2099" s="51" t="s">
        <v>846</v>
      </c>
      <c r="C2099" s="52" t="s">
        <v>5087</v>
      </c>
      <c r="D2099" s="53">
        <v>351520</v>
      </c>
    </row>
    <row r="2100" spans="1:4" x14ac:dyDescent="0.2">
      <c r="A2100" s="51" t="s">
        <v>979</v>
      </c>
      <c r="B2100" s="51" t="s">
        <v>846</v>
      </c>
      <c r="C2100" s="52" t="s">
        <v>5090</v>
      </c>
      <c r="D2100" s="53">
        <v>3570</v>
      </c>
    </row>
    <row r="2101" spans="1:4" x14ac:dyDescent="0.2">
      <c r="A2101" s="51" t="s">
        <v>979</v>
      </c>
      <c r="B2101" s="51" t="s">
        <v>846</v>
      </c>
      <c r="C2101" s="52" t="s">
        <v>935</v>
      </c>
      <c r="D2101" s="53">
        <v>251290</v>
      </c>
    </row>
    <row r="2102" spans="1:4" x14ac:dyDescent="0.2">
      <c r="A2102" s="51" t="s">
        <v>979</v>
      </c>
      <c r="B2102" s="51" t="s">
        <v>846</v>
      </c>
      <c r="C2102" s="52" t="s">
        <v>5094</v>
      </c>
      <c r="D2102" s="53">
        <v>-608980</v>
      </c>
    </row>
    <row r="2103" spans="1:4" x14ac:dyDescent="0.2">
      <c r="A2103" s="51" t="s">
        <v>979</v>
      </c>
      <c r="B2103" s="51" t="s">
        <v>847</v>
      </c>
      <c r="C2103" s="52" t="s">
        <v>5092</v>
      </c>
      <c r="D2103" s="53">
        <v>2136060</v>
      </c>
    </row>
    <row r="2104" spans="1:4" x14ac:dyDescent="0.2">
      <c r="A2104" s="51" t="s">
        <v>979</v>
      </c>
      <c r="B2104" s="51" t="s">
        <v>848</v>
      </c>
      <c r="C2104" s="52" t="s">
        <v>5087</v>
      </c>
      <c r="D2104" s="53">
        <v>62920</v>
      </c>
    </row>
    <row r="2105" spans="1:4" x14ac:dyDescent="0.2">
      <c r="A2105" s="51" t="s">
        <v>979</v>
      </c>
      <c r="B2105" s="51" t="s">
        <v>848</v>
      </c>
      <c r="C2105" s="52" t="s">
        <v>5090</v>
      </c>
      <c r="D2105" s="53">
        <v>130</v>
      </c>
    </row>
    <row r="2106" spans="1:4" x14ac:dyDescent="0.2">
      <c r="A2106" s="51" t="s">
        <v>979</v>
      </c>
      <c r="B2106" s="51" t="s">
        <v>848</v>
      </c>
      <c r="C2106" s="52" t="s">
        <v>938</v>
      </c>
      <c r="D2106" s="53">
        <v>1000</v>
      </c>
    </row>
    <row r="2107" spans="1:4" x14ac:dyDescent="0.2">
      <c r="A2107" s="51" t="s">
        <v>979</v>
      </c>
      <c r="B2107" s="51" t="s">
        <v>849</v>
      </c>
      <c r="C2107" s="52" t="s">
        <v>5089</v>
      </c>
      <c r="D2107" s="53">
        <v>39650</v>
      </c>
    </row>
    <row r="2108" spans="1:4" x14ac:dyDescent="0.2">
      <c r="A2108" s="51" t="s">
        <v>979</v>
      </c>
      <c r="B2108" s="51" t="s">
        <v>849</v>
      </c>
      <c r="C2108" s="52" t="s">
        <v>935</v>
      </c>
      <c r="D2108" s="53">
        <v>131790</v>
      </c>
    </row>
    <row r="2109" spans="1:4" x14ac:dyDescent="0.2">
      <c r="A2109" s="51" t="s">
        <v>979</v>
      </c>
      <c r="B2109" s="51" t="s">
        <v>849</v>
      </c>
      <c r="C2109" s="52" t="s">
        <v>5091</v>
      </c>
      <c r="D2109" s="53">
        <v>7773550</v>
      </c>
    </row>
    <row r="2110" spans="1:4" x14ac:dyDescent="0.2">
      <c r="A2110" s="51" t="s">
        <v>979</v>
      </c>
      <c r="B2110" s="51" t="s">
        <v>849</v>
      </c>
      <c r="C2110" s="52" t="s">
        <v>5092</v>
      </c>
      <c r="D2110" s="53">
        <v>62000</v>
      </c>
    </row>
    <row r="2111" spans="1:4" x14ac:dyDescent="0.2">
      <c r="A2111" s="51" t="s">
        <v>979</v>
      </c>
      <c r="B2111" s="51" t="s">
        <v>849</v>
      </c>
      <c r="C2111" s="52" t="s">
        <v>5094</v>
      </c>
      <c r="D2111" s="53">
        <v>-1356930</v>
      </c>
    </row>
    <row r="2112" spans="1:4" x14ac:dyDescent="0.2">
      <c r="A2112" s="51" t="s">
        <v>979</v>
      </c>
      <c r="B2112" s="51" t="s">
        <v>850</v>
      </c>
      <c r="C2112" s="52" t="s">
        <v>5087</v>
      </c>
      <c r="D2112" s="53">
        <v>31330</v>
      </c>
    </row>
    <row r="2113" spans="1:4" x14ac:dyDescent="0.2">
      <c r="A2113" s="51" t="s">
        <v>979</v>
      </c>
      <c r="B2113" s="51" t="s">
        <v>850</v>
      </c>
      <c r="C2113" s="52" t="s">
        <v>5089</v>
      </c>
      <c r="D2113" s="53">
        <v>1500</v>
      </c>
    </row>
    <row r="2114" spans="1:4" x14ac:dyDescent="0.2">
      <c r="A2114" s="51" t="s">
        <v>979</v>
      </c>
      <c r="B2114" s="51" t="s">
        <v>850</v>
      </c>
      <c r="C2114" s="52" t="s">
        <v>5090</v>
      </c>
      <c r="D2114" s="53">
        <v>270</v>
      </c>
    </row>
    <row r="2115" spans="1:4" x14ac:dyDescent="0.2">
      <c r="A2115" s="51" t="s">
        <v>979</v>
      </c>
      <c r="B2115" s="51" t="s">
        <v>850</v>
      </c>
      <c r="C2115" s="52" t="s">
        <v>935</v>
      </c>
      <c r="D2115" s="53">
        <v>1450</v>
      </c>
    </row>
    <row r="2116" spans="1:4" x14ac:dyDescent="0.2">
      <c r="A2116" s="51" t="s">
        <v>979</v>
      </c>
      <c r="B2116" s="51" t="s">
        <v>850</v>
      </c>
      <c r="C2116" s="52" t="s">
        <v>5091</v>
      </c>
      <c r="D2116" s="53">
        <v>201950</v>
      </c>
    </row>
    <row r="2117" spans="1:4" x14ac:dyDescent="0.2">
      <c r="A2117" s="51" t="s">
        <v>979</v>
      </c>
      <c r="B2117" s="51" t="s">
        <v>850</v>
      </c>
      <c r="C2117" s="52" t="s">
        <v>938</v>
      </c>
      <c r="D2117" s="53">
        <v>1080</v>
      </c>
    </row>
    <row r="2118" spans="1:4" x14ac:dyDescent="0.2">
      <c r="A2118" s="51" t="s">
        <v>979</v>
      </c>
      <c r="B2118" s="51" t="s">
        <v>850</v>
      </c>
      <c r="C2118" s="52" t="s">
        <v>5094</v>
      </c>
      <c r="D2118" s="53">
        <v>-230000</v>
      </c>
    </row>
    <row r="2119" spans="1:4" x14ac:dyDescent="0.2">
      <c r="A2119" s="51" t="s">
        <v>979</v>
      </c>
      <c r="B2119" s="51" t="s">
        <v>851</v>
      </c>
      <c r="C2119" s="52" t="s">
        <v>935</v>
      </c>
      <c r="D2119" s="53">
        <v>1750</v>
      </c>
    </row>
    <row r="2120" spans="1:4" x14ac:dyDescent="0.2">
      <c r="A2120" s="51" t="s">
        <v>979</v>
      </c>
      <c r="B2120" s="51" t="s">
        <v>851</v>
      </c>
      <c r="C2120" s="52" t="s">
        <v>5091</v>
      </c>
      <c r="D2120" s="53">
        <v>1372890</v>
      </c>
    </row>
    <row r="2121" spans="1:4" x14ac:dyDescent="0.2">
      <c r="A2121" s="51" t="s">
        <v>979</v>
      </c>
      <c r="B2121" s="51" t="s">
        <v>851</v>
      </c>
      <c r="C2121" s="52" t="s">
        <v>5092</v>
      </c>
      <c r="D2121" s="53">
        <v>5640</v>
      </c>
    </row>
    <row r="2122" spans="1:4" x14ac:dyDescent="0.2">
      <c r="A2122" s="51" t="s">
        <v>979</v>
      </c>
      <c r="B2122" s="51" t="s">
        <v>851</v>
      </c>
      <c r="C2122" s="52" t="s">
        <v>5094</v>
      </c>
      <c r="D2122" s="53">
        <v>-274800</v>
      </c>
    </row>
    <row r="2123" spans="1:4" x14ac:dyDescent="0.2">
      <c r="A2123" s="51" t="s">
        <v>979</v>
      </c>
      <c r="B2123" s="51" t="s">
        <v>852</v>
      </c>
      <c r="C2123" s="52" t="s">
        <v>935</v>
      </c>
      <c r="D2123" s="53">
        <v>108400</v>
      </c>
    </row>
    <row r="2124" spans="1:4" x14ac:dyDescent="0.2">
      <c r="A2124" s="51" t="s">
        <v>979</v>
      </c>
      <c r="B2124" s="51" t="s">
        <v>852</v>
      </c>
      <c r="C2124" s="52" t="s">
        <v>5091</v>
      </c>
      <c r="D2124" s="53">
        <v>15057480</v>
      </c>
    </row>
    <row r="2125" spans="1:4" x14ac:dyDescent="0.2">
      <c r="A2125" s="51" t="s">
        <v>979</v>
      </c>
      <c r="B2125" s="51" t="s">
        <v>852</v>
      </c>
      <c r="C2125" s="52" t="s">
        <v>5092</v>
      </c>
      <c r="D2125" s="53">
        <v>212210</v>
      </c>
    </row>
    <row r="2126" spans="1:4" x14ac:dyDescent="0.2">
      <c r="A2126" s="51" t="s">
        <v>979</v>
      </c>
      <c r="B2126" s="51" t="s">
        <v>852</v>
      </c>
      <c r="C2126" s="52" t="s">
        <v>5094</v>
      </c>
      <c r="D2126" s="53">
        <v>-8441100</v>
      </c>
    </row>
    <row r="2127" spans="1:4" x14ac:dyDescent="0.2">
      <c r="A2127" s="51" t="s">
        <v>979</v>
      </c>
      <c r="B2127" s="51" t="s">
        <v>853</v>
      </c>
      <c r="C2127" s="52" t="s">
        <v>5091</v>
      </c>
      <c r="D2127" s="53">
        <v>285230</v>
      </c>
    </row>
    <row r="2128" spans="1:4" x14ac:dyDescent="0.2">
      <c r="A2128" s="51" t="s">
        <v>979</v>
      </c>
      <c r="B2128" s="51" t="s">
        <v>853</v>
      </c>
      <c r="C2128" s="52" t="s">
        <v>5092</v>
      </c>
      <c r="D2128" s="53">
        <v>2580</v>
      </c>
    </row>
    <row r="2129" spans="1:4" x14ac:dyDescent="0.2">
      <c r="A2129" s="51" t="s">
        <v>979</v>
      </c>
      <c r="B2129" s="51" t="s">
        <v>853</v>
      </c>
      <c r="C2129" s="52" t="s">
        <v>5094</v>
      </c>
      <c r="D2129" s="53">
        <v>-72500</v>
      </c>
    </row>
    <row r="2130" spans="1:4" x14ac:dyDescent="0.2">
      <c r="A2130" s="51" t="s">
        <v>979</v>
      </c>
      <c r="B2130" s="51" t="s">
        <v>855</v>
      </c>
      <c r="C2130" s="52" t="s">
        <v>5091</v>
      </c>
      <c r="D2130" s="53">
        <v>5546300</v>
      </c>
    </row>
    <row r="2131" spans="1:4" x14ac:dyDescent="0.2">
      <c r="A2131" s="51" t="s">
        <v>979</v>
      </c>
      <c r="B2131" s="51" t="s">
        <v>855</v>
      </c>
      <c r="C2131" s="52" t="s">
        <v>5092</v>
      </c>
      <c r="D2131" s="53">
        <v>13770</v>
      </c>
    </row>
    <row r="2132" spans="1:4" x14ac:dyDescent="0.2">
      <c r="A2132" s="51" t="s">
        <v>979</v>
      </c>
      <c r="B2132" s="51" t="s">
        <v>855</v>
      </c>
      <c r="C2132" s="52" t="s">
        <v>5094</v>
      </c>
      <c r="D2132" s="53">
        <v>-1506070</v>
      </c>
    </row>
    <row r="2133" spans="1:4" x14ac:dyDescent="0.2">
      <c r="A2133" s="51" t="s">
        <v>979</v>
      </c>
      <c r="B2133" s="51" t="s">
        <v>856</v>
      </c>
      <c r="C2133" s="52" t="s">
        <v>5091</v>
      </c>
      <c r="D2133" s="53">
        <v>526280</v>
      </c>
    </row>
    <row r="2134" spans="1:4" x14ac:dyDescent="0.2">
      <c r="A2134" s="51" t="s">
        <v>979</v>
      </c>
      <c r="B2134" s="51" t="s">
        <v>856</v>
      </c>
      <c r="C2134" s="52" t="s">
        <v>5092</v>
      </c>
      <c r="D2134" s="53">
        <v>13280</v>
      </c>
    </row>
    <row r="2135" spans="1:4" x14ac:dyDescent="0.2">
      <c r="A2135" s="51" t="s">
        <v>979</v>
      </c>
      <c r="B2135" s="51" t="s">
        <v>856</v>
      </c>
      <c r="C2135" s="52" t="s">
        <v>5094</v>
      </c>
      <c r="D2135" s="53">
        <v>-113650</v>
      </c>
    </row>
    <row r="2136" spans="1:4" x14ac:dyDescent="0.2">
      <c r="A2136" s="51" t="s">
        <v>979</v>
      </c>
      <c r="B2136" s="51" t="s">
        <v>297</v>
      </c>
      <c r="C2136" s="52" t="s">
        <v>5095</v>
      </c>
      <c r="D2136" s="53">
        <v>-19080</v>
      </c>
    </row>
    <row r="2137" spans="1:4" x14ac:dyDescent="0.2">
      <c r="A2137" s="51" t="s">
        <v>979</v>
      </c>
      <c r="B2137" s="51" t="s">
        <v>858</v>
      </c>
      <c r="C2137" s="52" t="s">
        <v>5091</v>
      </c>
      <c r="D2137" s="53">
        <v>1901165</v>
      </c>
    </row>
    <row r="2138" spans="1:4" x14ac:dyDescent="0.2">
      <c r="A2138" s="51" t="s">
        <v>979</v>
      </c>
      <c r="B2138" s="51" t="s">
        <v>858</v>
      </c>
      <c r="C2138" s="52" t="s">
        <v>5092</v>
      </c>
      <c r="D2138" s="53">
        <v>38210</v>
      </c>
    </row>
    <row r="2139" spans="1:4" x14ac:dyDescent="0.2">
      <c r="A2139" s="51" t="s">
        <v>979</v>
      </c>
      <c r="B2139" s="51" t="s">
        <v>858</v>
      </c>
      <c r="C2139" s="52" t="s">
        <v>5094</v>
      </c>
      <c r="D2139" s="53">
        <v>-1565670</v>
      </c>
    </row>
    <row r="2140" spans="1:4" x14ac:dyDescent="0.2">
      <c r="A2140" s="51" t="s">
        <v>979</v>
      </c>
      <c r="B2140" s="51" t="s">
        <v>859</v>
      </c>
      <c r="C2140" s="52" t="s">
        <v>5091</v>
      </c>
      <c r="D2140" s="53">
        <v>131720</v>
      </c>
    </row>
    <row r="2141" spans="1:4" x14ac:dyDescent="0.2">
      <c r="A2141" s="51" t="s">
        <v>979</v>
      </c>
      <c r="B2141" s="51" t="s">
        <v>859</v>
      </c>
      <c r="C2141" s="52" t="s">
        <v>5092</v>
      </c>
      <c r="D2141" s="53">
        <v>163280</v>
      </c>
    </row>
    <row r="2142" spans="1:4" x14ac:dyDescent="0.2">
      <c r="A2142" s="51" t="s">
        <v>979</v>
      </c>
      <c r="B2142" s="51" t="s">
        <v>860</v>
      </c>
      <c r="C2142" s="52" t="s">
        <v>935</v>
      </c>
      <c r="D2142" s="53">
        <v>224150</v>
      </c>
    </row>
    <row r="2143" spans="1:4" x14ac:dyDescent="0.2">
      <c r="A2143" s="51" t="s">
        <v>979</v>
      </c>
      <c r="B2143" s="51" t="s">
        <v>860</v>
      </c>
      <c r="C2143" s="52" t="s">
        <v>5091</v>
      </c>
      <c r="D2143" s="53">
        <v>2261360</v>
      </c>
    </row>
    <row r="2144" spans="1:4" x14ac:dyDescent="0.2">
      <c r="A2144" s="51" t="s">
        <v>979</v>
      </c>
      <c r="B2144" s="51" t="s">
        <v>860</v>
      </c>
      <c r="C2144" s="52" t="s">
        <v>938</v>
      </c>
      <c r="D2144" s="53">
        <v>126140</v>
      </c>
    </row>
    <row r="2145" spans="1:4" x14ac:dyDescent="0.2">
      <c r="A2145" s="51" t="s">
        <v>979</v>
      </c>
      <c r="B2145" s="51" t="s">
        <v>860</v>
      </c>
      <c r="C2145" s="52" t="s">
        <v>5092</v>
      </c>
      <c r="D2145" s="53">
        <v>10730</v>
      </c>
    </row>
    <row r="2146" spans="1:4" x14ac:dyDescent="0.2">
      <c r="A2146" s="51" t="s">
        <v>979</v>
      </c>
      <c r="B2146" s="51" t="s">
        <v>860</v>
      </c>
      <c r="C2146" s="52" t="s">
        <v>5094</v>
      </c>
      <c r="D2146" s="53">
        <v>-792580</v>
      </c>
    </row>
    <row r="2147" spans="1:4" x14ac:dyDescent="0.2">
      <c r="A2147" s="51" t="s">
        <v>979</v>
      </c>
      <c r="B2147" s="51" t="s">
        <v>862</v>
      </c>
      <c r="C2147" s="52" t="s">
        <v>5089</v>
      </c>
      <c r="D2147" s="53">
        <v>90</v>
      </c>
    </row>
    <row r="2148" spans="1:4" x14ac:dyDescent="0.2">
      <c r="A2148" s="51" t="s">
        <v>979</v>
      </c>
      <c r="B2148" s="51" t="s">
        <v>862</v>
      </c>
      <c r="C2148" s="52" t="s">
        <v>935</v>
      </c>
      <c r="D2148" s="53">
        <v>64000</v>
      </c>
    </row>
    <row r="2149" spans="1:4" x14ac:dyDescent="0.2">
      <c r="A2149" s="51" t="s">
        <v>979</v>
      </c>
      <c r="B2149" s="51" t="s">
        <v>862</v>
      </c>
      <c r="C2149" s="52" t="s">
        <v>5091</v>
      </c>
      <c r="D2149" s="53">
        <v>689870</v>
      </c>
    </row>
    <row r="2150" spans="1:4" x14ac:dyDescent="0.2">
      <c r="A2150" s="51" t="s">
        <v>979</v>
      </c>
      <c r="B2150" s="51" t="s">
        <v>862</v>
      </c>
      <c r="C2150" s="52" t="s">
        <v>5092</v>
      </c>
      <c r="D2150" s="53">
        <v>12730</v>
      </c>
    </row>
    <row r="2151" spans="1:4" x14ac:dyDescent="0.2">
      <c r="A2151" s="51" t="s">
        <v>979</v>
      </c>
      <c r="B2151" s="51" t="s">
        <v>862</v>
      </c>
      <c r="C2151" s="52" t="s">
        <v>5094</v>
      </c>
      <c r="D2151" s="53">
        <v>-443000</v>
      </c>
    </row>
    <row r="2152" spans="1:4" x14ac:dyDescent="0.2">
      <c r="A2152" s="51" t="s">
        <v>979</v>
      </c>
      <c r="B2152" s="51" t="s">
        <v>863</v>
      </c>
      <c r="C2152" s="52" t="s">
        <v>935</v>
      </c>
      <c r="D2152" s="53">
        <v>25410</v>
      </c>
    </row>
    <row r="2153" spans="1:4" x14ac:dyDescent="0.2">
      <c r="A2153" s="51" t="s">
        <v>979</v>
      </c>
      <c r="B2153" s="51" t="s">
        <v>863</v>
      </c>
      <c r="C2153" s="52" t="s">
        <v>5091</v>
      </c>
      <c r="D2153" s="53">
        <v>203620</v>
      </c>
    </row>
    <row r="2154" spans="1:4" x14ac:dyDescent="0.2">
      <c r="A2154" s="51" t="s">
        <v>979</v>
      </c>
      <c r="B2154" s="51" t="s">
        <v>863</v>
      </c>
      <c r="C2154" s="52" t="s">
        <v>938</v>
      </c>
      <c r="D2154" s="53">
        <v>14440</v>
      </c>
    </row>
    <row r="2155" spans="1:4" x14ac:dyDescent="0.2">
      <c r="A2155" s="51" t="s">
        <v>979</v>
      </c>
      <c r="B2155" s="51" t="s">
        <v>863</v>
      </c>
      <c r="C2155" s="52" t="s">
        <v>5092</v>
      </c>
      <c r="D2155" s="53">
        <v>13530</v>
      </c>
    </row>
    <row r="2156" spans="1:4" x14ac:dyDescent="0.2">
      <c r="A2156" s="51" t="s">
        <v>979</v>
      </c>
      <c r="B2156" s="51" t="s">
        <v>864</v>
      </c>
      <c r="C2156" s="52" t="s">
        <v>5089</v>
      </c>
      <c r="D2156" s="53">
        <v>19530</v>
      </c>
    </row>
    <row r="2157" spans="1:4" x14ac:dyDescent="0.2">
      <c r="A2157" s="51" t="s">
        <v>979</v>
      </c>
      <c r="B2157" s="51" t="s">
        <v>864</v>
      </c>
      <c r="C2157" s="52" t="s">
        <v>935</v>
      </c>
      <c r="D2157" s="53">
        <v>171160</v>
      </c>
    </row>
    <row r="2158" spans="1:4" x14ac:dyDescent="0.2">
      <c r="A2158" s="51" t="s">
        <v>979</v>
      </c>
      <c r="B2158" s="51" t="s">
        <v>864</v>
      </c>
      <c r="C2158" s="52" t="s">
        <v>5091</v>
      </c>
      <c r="D2158" s="53">
        <v>576780</v>
      </c>
    </row>
    <row r="2159" spans="1:4" x14ac:dyDescent="0.2">
      <c r="A2159" s="51" t="s">
        <v>979</v>
      </c>
      <c r="B2159" s="51" t="s">
        <v>864</v>
      </c>
      <c r="C2159" s="52" t="s">
        <v>5092</v>
      </c>
      <c r="D2159" s="53">
        <v>2840</v>
      </c>
    </row>
    <row r="2160" spans="1:4" x14ac:dyDescent="0.2">
      <c r="A2160" s="51" t="s">
        <v>979</v>
      </c>
      <c r="B2160" s="51" t="s">
        <v>864</v>
      </c>
      <c r="C2160" s="52" t="s">
        <v>5094</v>
      </c>
      <c r="D2160" s="53">
        <v>-785050</v>
      </c>
    </row>
    <row r="2161" spans="1:4" x14ac:dyDescent="0.2">
      <c r="A2161" s="51" t="s">
        <v>979</v>
      </c>
      <c r="B2161" s="51" t="s">
        <v>865</v>
      </c>
      <c r="C2161" s="52" t="s">
        <v>5091</v>
      </c>
      <c r="D2161" s="53">
        <v>-308500</v>
      </c>
    </row>
    <row r="2162" spans="1:4" x14ac:dyDescent="0.2">
      <c r="A2162" s="51" t="s">
        <v>986</v>
      </c>
      <c r="B2162" s="51" t="s">
        <v>867</v>
      </c>
      <c r="C2162" s="52" t="s">
        <v>5092</v>
      </c>
      <c r="D2162" s="53">
        <v>1190050</v>
      </c>
    </row>
    <row r="2163" spans="1:4" x14ac:dyDescent="0.2">
      <c r="A2163" s="51" t="s">
        <v>986</v>
      </c>
      <c r="B2163" s="51" t="s">
        <v>867</v>
      </c>
      <c r="C2163" s="52" t="s">
        <v>5094</v>
      </c>
      <c r="D2163" s="53">
        <f>-1190040-D2164</f>
        <v>0</v>
      </c>
    </row>
    <row r="2164" spans="1:4" x14ac:dyDescent="0.2">
      <c r="A2164" s="54" t="s">
        <v>986</v>
      </c>
      <c r="B2164" s="54" t="s">
        <v>867</v>
      </c>
      <c r="C2164" s="52" t="s">
        <v>5095</v>
      </c>
      <c r="D2164" s="55">
        <v>-1190040</v>
      </c>
    </row>
    <row r="2165" spans="1:4" x14ac:dyDescent="0.2">
      <c r="A2165" s="51" t="s">
        <v>986</v>
      </c>
      <c r="B2165" s="51" t="s">
        <v>869</v>
      </c>
      <c r="C2165" s="52" t="s">
        <v>5087</v>
      </c>
      <c r="D2165" s="53">
        <v>28450</v>
      </c>
    </row>
    <row r="2166" spans="1:4" x14ac:dyDescent="0.2">
      <c r="A2166" s="51" t="s">
        <v>986</v>
      </c>
      <c r="B2166" s="51" t="s">
        <v>869</v>
      </c>
      <c r="C2166" s="52" t="s">
        <v>5090</v>
      </c>
      <c r="D2166" s="53">
        <v>4190</v>
      </c>
    </row>
    <row r="2167" spans="1:4" x14ac:dyDescent="0.2">
      <c r="A2167" s="51" t="s">
        <v>986</v>
      </c>
      <c r="B2167" s="51" t="s">
        <v>869</v>
      </c>
      <c r="C2167" s="52" t="s">
        <v>935</v>
      </c>
      <c r="D2167" s="53">
        <v>51500</v>
      </c>
    </row>
    <row r="2168" spans="1:4" x14ac:dyDescent="0.2">
      <c r="A2168" s="51" t="s">
        <v>986</v>
      </c>
      <c r="B2168" s="51" t="s">
        <v>869</v>
      </c>
      <c r="C2168" s="52" t="s">
        <v>5092</v>
      </c>
      <c r="D2168" s="53">
        <v>233680</v>
      </c>
    </row>
    <row r="2169" spans="1:4" x14ac:dyDescent="0.2">
      <c r="A2169" s="51" t="s">
        <v>986</v>
      </c>
      <c r="B2169" s="51" t="s">
        <v>869</v>
      </c>
      <c r="C2169" s="52" t="s">
        <v>5094</v>
      </c>
      <c r="D2169" s="53">
        <v>-126190</v>
      </c>
    </row>
    <row r="2170" spans="1:4" x14ac:dyDescent="0.2">
      <c r="A2170" s="51" t="s">
        <v>986</v>
      </c>
      <c r="B2170" s="51" t="s">
        <v>870</v>
      </c>
      <c r="C2170" s="52" t="s">
        <v>5087</v>
      </c>
      <c r="D2170" s="53">
        <v>298760</v>
      </c>
    </row>
    <row r="2171" spans="1:4" x14ac:dyDescent="0.2">
      <c r="A2171" s="51" t="s">
        <v>986</v>
      </c>
      <c r="B2171" s="51" t="s">
        <v>870</v>
      </c>
      <c r="C2171" s="52" t="s">
        <v>5088</v>
      </c>
      <c r="D2171" s="53">
        <v>9300</v>
      </c>
    </row>
    <row r="2172" spans="1:4" x14ac:dyDescent="0.2">
      <c r="A2172" s="51" t="s">
        <v>986</v>
      </c>
      <c r="B2172" s="51" t="s">
        <v>870</v>
      </c>
      <c r="C2172" s="52" t="s">
        <v>5089</v>
      </c>
      <c r="D2172" s="53">
        <v>-10</v>
      </c>
    </row>
    <row r="2173" spans="1:4" x14ac:dyDescent="0.2">
      <c r="A2173" s="51" t="s">
        <v>986</v>
      </c>
      <c r="B2173" s="51" t="s">
        <v>870</v>
      </c>
      <c r="C2173" s="52" t="s">
        <v>5090</v>
      </c>
      <c r="D2173" s="53">
        <v>3100</v>
      </c>
    </row>
    <row r="2174" spans="1:4" x14ac:dyDescent="0.2">
      <c r="A2174" s="51" t="s">
        <v>986</v>
      </c>
      <c r="B2174" s="51" t="s">
        <v>870</v>
      </c>
      <c r="C2174" s="52" t="s">
        <v>935</v>
      </c>
      <c r="D2174" s="53">
        <v>81400</v>
      </c>
    </row>
    <row r="2175" spans="1:4" x14ac:dyDescent="0.2">
      <c r="A2175" s="51" t="s">
        <v>986</v>
      </c>
      <c r="B2175" s="51" t="s">
        <v>870</v>
      </c>
      <c r="C2175" s="52" t="s">
        <v>5092</v>
      </c>
      <c r="D2175" s="53">
        <v>788780</v>
      </c>
    </row>
    <row r="2176" spans="1:4" x14ac:dyDescent="0.2">
      <c r="A2176" s="51" t="s">
        <v>986</v>
      </c>
      <c r="B2176" s="51" t="s">
        <v>870</v>
      </c>
      <c r="C2176" s="52" t="s">
        <v>5094</v>
      </c>
      <c r="D2176" s="53">
        <v>-70190</v>
      </c>
    </row>
    <row r="2177" spans="1:4" x14ac:dyDescent="0.2">
      <c r="A2177" s="51" t="s">
        <v>986</v>
      </c>
      <c r="B2177" s="51" t="s">
        <v>871</v>
      </c>
      <c r="C2177" s="52" t="s">
        <v>5087</v>
      </c>
      <c r="D2177" s="53">
        <v>699470</v>
      </c>
    </row>
    <row r="2178" spans="1:4" x14ac:dyDescent="0.2">
      <c r="A2178" s="51" t="s">
        <v>986</v>
      </c>
      <c r="B2178" s="51" t="s">
        <v>871</v>
      </c>
      <c r="C2178" s="52" t="s">
        <v>5089</v>
      </c>
      <c r="D2178" s="53">
        <v>18670</v>
      </c>
    </row>
    <row r="2179" spans="1:4" x14ac:dyDescent="0.2">
      <c r="A2179" s="51" t="s">
        <v>986</v>
      </c>
      <c r="B2179" s="51" t="s">
        <v>871</v>
      </c>
      <c r="C2179" s="52" t="s">
        <v>5090</v>
      </c>
      <c r="D2179" s="53">
        <v>168150</v>
      </c>
    </row>
    <row r="2180" spans="1:4" x14ac:dyDescent="0.2">
      <c r="A2180" s="51" t="s">
        <v>986</v>
      </c>
      <c r="B2180" s="51" t="s">
        <v>871</v>
      </c>
      <c r="C2180" s="52" t="s">
        <v>935</v>
      </c>
      <c r="D2180" s="53">
        <v>31630</v>
      </c>
    </row>
    <row r="2181" spans="1:4" x14ac:dyDescent="0.2">
      <c r="A2181" s="51" t="s">
        <v>986</v>
      </c>
      <c r="B2181" s="51" t="s">
        <v>871</v>
      </c>
      <c r="C2181" s="52" t="s">
        <v>5092</v>
      </c>
      <c r="D2181" s="53">
        <v>68550</v>
      </c>
    </row>
    <row r="2182" spans="1:4" x14ac:dyDescent="0.2">
      <c r="A2182" s="51" t="s">
        <v>986</v>
      </c>
      <c r="B2182" s="51" t="s">
        <v>871</v>
      </c>
      <c r="C2182" s="52" t="s">
        <v>5093</v>
      </c>
      <c r="D2182" s="53">
        <v>218900</v>
      </c>
    </row>
    <row r="2183" spans="1:4" x14ac:dyDescent="0.2">
      <c r="A2183" s="51" t="s">
        <v>986</v>
      </c>
      <c r="B2183" s="51" t="s">
        <v>871</v>
      </c>
      <c r="C2183" s="52" t="s">
        <v>5094</v>
      </c>
      <c r="D2183" s="53">
        <v>-46720</v>
      </c>
    </row>
    <row r="2184" spans="1:4" x14ac:dyDescent="0.2">
      <c r="A2184" s="51" t="s">
        <v>986</v>
      </c>
      <c r="B2184" s="51" t="s">
        <v>680</v>
      </c>
      <c r="C2184" s="52" t="s">
        <v>5087</v>
      </c>
      <c r="D2184" s="53">
        <v>677100</v>
      </c>
    </row>
    <row r="2185" spans="1:4" x14ac:dyDescent="0.2">
      <c r="A2185" s="51" t="s">
        <v>986</v>
      </c>
      <c r="B2185" s="51" t="s">
        <v>680</v>
      </c>
      <c r="C2185" s="52" t="s">
        <v>5089</v>
      </c>
      <c r="D2185" s="53">
        <v>61360</v>
      </c>
    </row>
    <row r="2186" spans="1:4" x14ac:dyDescent="0.2">
      <c r="A2186" s="51" t="s">
        <v>986</v>
      </c>
      <c r="B2186" s="51" t="s">
        <v>680</v>
      </c>
      <c r="C2186" s="52" t="s">
        <v>5090</v>
      </c>
      <c r="D2186" s="53">
        <v>181660</v>
      </c>
    </row>
    <row r="2187" spans="1:4" x14ac:dyDescent="0.2">
      <c r="A2187" s="51" t="s">
        <v>986</v>
      </c>
      <c r="B2187" s="51" t="s">
        <v>680</v>
      </c>
      <c r="C2187" s="52" t="s">
        <v>935</v>
      </c>
      <c r="D2187" s="53">
        <v>17240</v>
      </c>
    </row>
    <row r="2188" spans="1:4" x14ac:dyDescent="0.2">
      <c r="A2188" s="51" t="s">
        <v>986</v>
      </c>
      <c r="B2188" s="51" t="s">
        <v>680</v>
      </c>
      <c r="C2188" s="52" t="s">
        <v>5092</v>
      </c>
      <c r="D2188" s="53">
        <v>74030</v>
      </c>
    </row>
    <row r="2189" spans="1:4" x14ac:dyDescent="0.2">
      <c r="A2189" s="51" t="s">
        <v>986</v>
      </c>
      <c r="B2189" s="51" t="s">
        <v>680</v>
      </c>
      <c r="C2189" s="52" t="s">
        <v>5093</v>
      </c>
      <c r="D2189" s="53">
        <v>95860</v>
      </c>
    </row>
    <row r="2190" spans="1:4" x14ac:dyDescent="0.2">
      <c r="A2190" s="51" t="s">
        <v>986</v>
      </c>
      <c r="B2190" s="51" t="s">
        <v>680</v>
      </c>
      <c r="C2190" s="52" t="s">
        <v>5094</v>
      </c>
      <c r="D2190" s="53">
        <v>-28920</v>
      </c>
    </row>
    <row r="2191" spans="1:4" x14ac:dyDescent="0.2">
      <c r="A2191" s="51" t="s">
        <v>986</v>
      </c>
      <c r="B2191" s="51" t="s">
        <v>872</v>
      </c>
      <c r="C2191" s="52" t="s">
        <v>5087</v>
      </c>
      <c r="D2191" s="53">
        <v>515120</v>
      </c>
    </row>
    <row r="2192" spans="1:4" x14ac:dyDescent="0.2">
      <c r="A2192" s="51" t="s">
        <v>986</v>
      </c>
      <c r="B2192" s="51" t="s">
        <v>872</v>
      </c>
      <c r="C2192" s="52" t="s">
        <v>5089</v>
      </c>
      <c r="D2192" s="53">
        <v>3370</v>
      </c>
    </row>
    <row r="2193" spans="1:4" x14ac:dyDescent="0.2">
      <c r="A2193" s="51" t="s">
        <v>986</v>
      </c>
      <c r="B2193" s="51" t="s">
        <v>872</v>
      </c>
      <c r="C2193" s="52" t="s">
        <v>5090</v>
      </c>
      <c r="D2193" s="53">
        <v>124430</v>
      </c>
    </row>
    <row r="2194" spans="1:4" x14ac:dyDescent="0.2">
      <c r="A2194" s="51" t="s">
        <v>986</v>
      </c>
      <c r="B2194" s="51" t="s">
        <v>872</v>
      </c>
      <c r="C2194" s="52" t="s">
        <v>935</v>
      </c>
      <c r="D2194" s="53">
        <v>11410</v>
      </c>
    </row>
    <row r="2195" spans="1:4" x14ac:dyDescent="0.2">
      <c r="A2195" s="51" t="s">
        <v>986</v>
      </c>
      <c r="B2195" s="51" t="s">
        <v>872</v>
      </c>
      <c r="C2195" s="52" t="s">
        <v>5092</v>
      </c>
      <c r="D2195" s="53">
        <v>60790</v>
      </c>
    </row>
    <row r="2196" spans="1:4" x14ac:dyDescent="0.2">
      <c r="A2196" s="51" t="s">
        <v>986</v>
      </c>
      <c r="B2196" s="51" t="s">
        <v>872</v>
      </c>
      <c r="C2196" s="52" t="s">
        <v>5093</v>
      </c>
      <c r="D2196" s="53">
        <v>166260</v>
      </c>
    </row>
    <row r="2197" spans="1:4" x14ac:dyDescent="0.2">
      <c r="A2197" s="51" t="s">
        <v>986</v>
      </c>
      <c r="B2197" s="51" t="s">
        <v>872</v>
      </c>
      <c r="C2197" s="52" t="s">
        <v>5094</v>
      </c>
      <c r="D2197" s="53">
        <v>-43900</v>
      </c>
    </row>
    <row r="2198" spans="1:4" x14ac:dyDescent="0.2">
      <c r="A2198" s="51" t="s">
        <v>986</v>
      </c>
      <c r="B2198" s="51" t="s">
        <v>873</v>
      </c>
      <c r="C2198" s="52" t="s">
        <v>5087</v>
      </c>
      <c r="D2198" s="53">
        <v>627270</v>
      </c>
    </row>
    <row r="2199" spans="1:4" x14ac:dyDescent="0.2">
      <c r="A2199" s="51" t="s">
        <v>986</v>
      </c>
      <c r="B2199" s="51" t="s">
        <v>873</v>
      </c>
      <c r="C2199" s="52" t="s">
        <v>5089</v>
      </c>
      <c r="D2199" s="53">
        <v>10520</v>
      </c>
    </row>
    <row r="2200" spans="1:4" x14ac:dyDescent="0.2">
      <c r="A2200" s="51" t="s">
        <v>986</v>
      </c>
      <c r="B2200" s="51" t="s">
        <v>873</v>
      </c>
      <c r="C2200" s="52" t="s">
        <v>5090</v>
      </c>
      <c r="D2200" s="53">
        <v>159930</v>
      </c>
    </row>
    <row r="2201" spans="1:4" x14ac:dyDescent="0.2">
      <c r="A2201" s="51" t="s">
        <v>986</v>
      </c>
      <c r="B2201" s="51" t="s">
        <v>873</v>
      </c>
      <c r="C2201" s="52" t="s">
        <v>935</v>
      </c>
      <c r="D2201" s="53">
        <v>31940</v>
      </c>
    </row>
    <row r="2202" spans="1:4" x14ac:dyDescent="0.2">
      <c r="A2202" s="51" t="s">
        <v>986</v>
      </c>
      <c r="B2202" s="51" t="s">
        <v>873</v>
      </c>
      <c r="C2202" s="52" t="s">
        <v>5092</v>
      </c>
      <c r="D2202" s="53">
        <v>67300</v>
      </c>
    </row>
    <row r="2203" spans="1:4" x14ac:dyDescent="0.2">
      <c r="A2203" s="51" t="s">
        <v>986</v>
      </c>
      <c r="B2203" s="51" t="s">
        <v>873</v>
      </c>
      <c r="C2203" s="52" t="s">
        <v>5093</v>
      </c>
      <c r="D2203" s="53">
        <v>184920</v>
      </c>
    </row>
    <row r="2204" spans="1:4" x14ac:dyDescent="0.2">
      <c r="A2204" s="51" t="s">
        <v>986</v>
      </c>
      <c r="B2204" s="51" t="s">
        <v>873</v>
      </c>
      <c r="C2204" s="52" t="s">
        <v>5094</v>
      </c>
      <c r="D2204" s="53">
        <v>-50130</v>
      </c>
    </row>
    <row r="2205" spans="1:4" x14ac:dyDescent="0.2">
      <c r="A2205" s="51" t="s">
        <v>986</v>
      </c>
      <c r="B2205" s="51" t="s">
        <v>874</v>
      </c>
      <c r="C2205" s="52" t="s">
        <v>5087</v>
      </c>
      <c r="D2205" s="53">
        <v>47820</v>
      </c>
    </row>
    <row r="2206" spans="1:4" x14ac:dyDescent="0.2">
      <c r="A2206" s="51" t="s">
        <v>986</v>
      </c>
      <c r="B2206" s="51" t="s">
        <v>874</v>
      </c>
      <c r="C2206" s="52" t="s">
        <v>5089</v>
      </c>
      <c r="D2206" s="53">
        <v>470</v>
      </c>
    </row>
    <row r="2207" spans="1:4" x14ac:dyDescent="0.2">
      <c r="A2207" s="51" t="s">
        <v>986</v>
      </c>
      <c r="B2207" s="51" t="s">
        <v>874</v>
      </c>
      <c r="C2207" s="52" t="s">
        <v>5090</v>
      </c>
      <c r="D2207" s="53">
        <v>19870</v>
      </c>
    </row>
    <row r="2208" spans="1:4" x14ac:dyDescent="0.2">
      <c r="A2208" s="51" t="s">
        <v>986</v>
      </c>
      <c r="B2208" s="51" t="s">
        <v>874</v>
      </c>
      <c r="C2208" s="52" t="s">
        <v>935</v>
      </c>
      <c r="D2208" s="53">
        <v>32710</v>
      </c>
    </row>
    <row r="2209" spans="1:4" x14ac:dyDescent="0.2">
      <c r="A2209" s="51" t="s">
        <v>986</v>
      </c>
      <c r="B2209" s="51" t="s">
        <v>874</v>
      </c>
      <c r="C2209" s="52" t="s">
        <v>5092</v>
      </c>
      <c r="D2209" s="53">
        <v>5650</v>
      </c>
    </row>
    <row r="2210" spans="1:4" x14ac:dyDescent="0.2">
      <c r="A2210" s="51" t="s">
        <v>986</v>
      </c>
      <c r="B2210" s="51" t="s">
        <v>874</v>
      </c>
      <c r="C2210" s="52" t="s">
        <v>5094</v>
      </c>
      <c r="D2210" s="53">
        <v>-5450</v>
      </c>
    </row>
    <row r="2211" spans="1:4" x14ac:dyDescent="0.2">
      <c r="A2211" s="51" t="s">
        <v>986</v>
      </c>
      <c r="B2211" s="51" t="s">
        <v>875</v>
      </c>
      <c r="C2211" s="52" t="s">
        <v>5087</v>
      </c>
      <c r="D2211" s="53">
        <v>153770</v>
      </c>
    </row>
    <row r="2212" spans="1:4" x14ac:dyDescent="0.2">
      <c r="A2212" s="51" t="s">
        <v>986</v>
      </c>
      <c r="B2212" s="51" t="s">
        <v>875</v>
      </c>
      <c r="C2212" s="52" t="s">
        <v>5089</v>
      </c>
      <c r="D2212" s="53">
        <v>39940</v>
      </c>
    </row>
    <row r="2213" spans="1:4" x14ac:dyDescent="0.2">
      <c r="A2213" s="51" t="s">
        <v>986</v>
      </c>
      <c r="B2213" s="51" t="s">
        <v>875</v>
      </c>
      <c r="C2213" s="52" t="s">
        <v>5090</v>
      </c>
      <c r="D2213" s="53">
        <v>100</v>
      </c>
    </row>
    <row r="2214" spans="1:4" x14ac:dyDescent="0.2">
      <c r="A2214" s="51" t="s">
        <v>986</v>
      </c>
      <c r="B2214" s="51" t="s">
        <v>875</v>
      </c>
      <c r="C2214" s="52" t="s">
        <v>935</v>
      </c>
      <c r="D2214" s="53">
        <v>34300</v>
      </c>
    </row>
    <row r="2215" spans="1:4" x14ac:dyDescent="0.2">
      <c r="A2215" s="51" t="s">
        <v>986</v>
      </c>
      <c r="B2215" s="51" t="s">
        <v>875</v>
      </c>
      <c r="C2215" s="52" t="s">
        <v>5092</v>
      </c>
      <c r="D2215" s="53">
        <v>29380</v>
      </c>
    </row>
    <row r="2216" spans="1:4" x14ac:dyDescent="0.2">
      <c r="A2216" s="51" t="s">
        <v>986</v>
      </c>
      <c r="B2216" s="51" t="s">
        <v>875</v>
      </c>
      <c r="C2216" s="52" t="s">
        <v>5093</v>
      </c>
      <c r="D2216" s="53">
        <v>64770</v>
      </c>
    </row>
    <row r="2217" spans="1:4" x14ac:dyDescent="0.2">
      <c r="A2217" s="51" t="s">
        <v>986</v>
      </c>
      <c r="B2217" s="51" t="s">
        <v>875</v>
      </c>
      <c r="C2217" s="52" t="s">
        <v>5094</v>
      </c>
      <c r="D2217" s="53">
        <v>-55320</v>
      </c>
    </row>
    <row r="2218" spans="1:4" x14ac:dyDescent="0.2">
      <c r="A2218" s="51" t="s">
        <v>986</v>
      </c>
      <c r="B2218" s="51" t="s">
        <v>876</v>
      </c>
      <c r="C2218" s="52" t="s">
        <v>5089</v>
      </c>
      <c r="D2218" s="53">
        <v>4790</v>
      </c>
    </row>
    <row r="2219" spans="1:4" x14ac:dyDescent="0.2">
      <c r="A2219" s="51" t="s">
        <v>986</v>
      </c>
      <c r="B2219" s="51" t="s">
        <v>876</v>
      </c>
      <c r="C2219" s="52" t="s">
        <v>935</v>
      </c>
      <c r="D2219" s="53">
        <v>2030</v>
      </c>
    </row>
    <row r="2220" spans="1:4" x14ac:dyDescent="0.2">
      <c r="A2220" s="51" t="s">
        <v>986</v>
      </c>
      <c r="B2220" s="51" t="s">
        <v>876</v>
      </c>
      <c r="C2220" s="52" t="s">
        <v>5092</v>
      </c>
      <c r="D2220" s="53">
        <v>310</v>
      </c>
    </row>
    <row r="2221" spans="1:4" x14ac:dyDescent="0.2">
      <c r="A2221" s="51" t="s">
        <v>986</v>
      </c>
      <c r="B2221" s="51" t="s">
        <v>876</v>
      </c>
      <c r="C2221" s="52" t="s">
        <v>5093</v>
      </c>
      <c r="D2221" s="53">
        <v>6600</v>
      </c>
    </row>
    <row r="2222" spans="1:4" x14ac:dyDescent="0.2">
      <c r="A2222" s="51" t="s">
        <v>986</v>
      </c>
      <c r="B2222" s="51" t="s">
        <v>876</v>
      </c>
      <c r="C2222" s="52" t="s">
        <v>5094</v>
      </c>
      <c r="D2222" s="53">
        <v>-20410</v>
      </c>
    </row>
    <row r="2223" spans="1:4" x14ac:dyDescent="0.2">
      <c r="A2223" s="51" t="s">
        <v>986</v>
      </c>
      <c r="B2223" s="51" t="s">
        <v>877</v>
      </c>
      <c r="C2223" s="52" t="s">
        <v>5087</v>
      </c>
      <c r="D2223" s="53">
        <v>61570</v>
      </c>
    </row>
    <row r="2224" spans="1:4" x14ac:dyDescent="0.2">
      <c r="A2224" s="51" t="s">
        <v>986</v>
      </c>
      <c r="B2224" s="51" t="s">
        <v>877</v>
      </c>
      <c r="C2224" s="52" t="s">
        <v>5090</v>
      </c>
      <c r="D2224" s="53">
        <v>13480</v>
      </c>
    </row>
    <row r="2225" spans="1:4" x14ac:dyDescent="0.2">
      <c r="A2225" s="51" t="s">
        <v>986</v>
      </c>
      <c r="B2225" s="51" t="s">
        <v>877</v>
      </c>
      <c r="C2225" s="52" t="s">
        <v>935</v>
      </c>
      <c r="D2225" s="53">
        <v>35860</v>
      </c>
    </row>
    <row r="2226" spans="1:4" x14ac:dyDescent="0.2">
      <c r="A2226" s="51" t="s">
        <v>986</v>
      </c>
      <c r="B2226" s="51" t="s">
        <v>877</v>
      </c>
      <c r="C2226" s="52" t="s">
        <v>5092</v>
      </c>
      <c r="D2226" s="53">
        <v>5650</v>
      </c>
    </row>
    <row r="2227" spans="1:4" x14ac:dyDescent="0.2">
      <c r="A2227" s="51" t="s">
        <v>986</v>
      </c>
      <c r="B2227" s="51" t="s">
        <v>877</v>
      </c>
      <c r="C2227" s="52" t="s">
        <v>5093</v>
      </c>
      <c r="D2227" s="53">
        <v>38070</v>
      </c>
    </row>
    <row r="2228" spans="1:4" x14ac:dyDescent="0.2">
      <c r="A2228" s="51" t="s">
        <v>986</v>
      </c>
      <c r="B2228" s="51" t="s">
        <v>877</v>
      </c>
      <c r="C2228" s="52" t="s">
        <v>5094</v>
      </c>
      <c r="D2228" s="53">
        <v>-1800</v>
      </c>
    </row>
    <row r="2229" spans="1:4" x14ac:dyDescent="0.2">
      <c r="A2229" s="51" t="s">
        <v>986</v>
      </c>
      <c r="B2229" s="51" t="s">
        <v>878</v>
      </c>
      <c r="C2229" s="52" t="s">
        <v>935</v>
      </c>
      <c r="D2229" s="53">
        <v>250020</v>
      </c>
    </row>
    <row r="2230" spans="1:4" x14ac:dyDescent="0.2">
      <c r="A2230" s="51" t="s">
        <v>986</v>
      </c>
      <c r="B2230" s="51" t="s">
        <v>880</v>
      </c>
      <c r="C2230" s="52" t="s">
        <v>5087</v>
      </c>
      <c r="D2230" s="53">
        <v>73960</v>
      </c>
    </row>
    <row r="2231" spans="1:4" x14ac:dyDescent="0.2">
      <c r="A2231" s="51" t="s">
        <v>986</v>
      </c>
      <c r="B2231" s="51" t="s">
        <v>880</v>
      </c>
      <c r="C2231" s="52" t="s">
        <v>5089</v>
      </c>
      <c r="D2231" s="53">
        <v>1500</v>
      </c>
    </row>
    <row r="2232" spans="1:4" x14ac:dyDescent="0.2">
      <c r="A2232" s="51" t="s">
        <v>986</v>
      </c>
      <c r="B2232" s="51" t="s">
        <v>880</v>
      </c>
      <c r="C2232" s="52" t="s">
        <v>5090</v>
      </c>
      <c r="D2232" s="53">
        <v>163170</v>
      </c>
    </row>
    <row r="2233" spans="1:4" x14ac:dyDescent="0.2">
      <c r="A2233" s="51" t="s">
        <v>986</v>
      </c>
      <c r="B2233" s="51" t="s">
        <v>880</v>
      </c>
      <c r="C2233" s="52" t="s">
        <v>935</v>
      </c>
      <c r="D2233" s="53">
        <v>50</v>
      </c>
    </row>
    <row r="2234" spans="1:4" x14ac:dyDescent="0.2">
      <c r="A2234" s="51" t="s">
        <v>986</v>
      </c>
      <c r="B2234" s="51" t="s">
        <v>880</v>
      </c>
      <c r="C2234" s="52" t="s">
        <v>5092</v>
      </c>
      <c r="D2234" s="53">
        <v>6450</v>
      </c>
    </row>
    <row r="2235" spans="1:4" x14ac:dyDescent="0.2">
      <c r="A2235" s="51" t="s">
        <v>986</v>
      </c>
      <c r="B2235" s="51" t="s">
        <v>881</v>
      </c>
      <c r="C2235" s="52" t="s">
        <v>5087</v>
      </c>
      <c r="D2235" s="53">
        <v>27610</v>
      </c>
    </row>
    <row r="2236" spans="1:4" x14ac:dyDescent="0.2">
      <c r="A2236" s="51" t="s">
        <v>986</v>
      </c>
      <c r="B2236" s="51" t="s">
        <v>881</v>
      </c>
      <c r="C2236" s="52" t="s">
        <v>5090</v>
      </c>
      <c r="D2236" s="53">
        <v>1700</v>
      </c>
    </row>
    <row r="2237" spans="1:4" x14ac:dyDescent="0.2">
      <c r="A2237" s="51" t="s">
        <v>986</v>
      </c>
      <c r="B2237" s="51" t="s">
        <v>881</v>
      </c>
      <c r="C2237" s="52" t="s">
        <v>935</v>
      </c>
      <c r="D2237" s="53">
        <v>1620</v>
      </c>
    </row>
    <row r="2238" spans="1:4" x14ac:dyDescent="0.2">
      <c r="A2238" s="51" t="s">
        <v>986</v>
      </c>
      <c r="B2238" s="51" t="s">
        <v>881</v>
      </c>
      <c r="C2238" s="52" t="s">
        <v>5092</v>
      </c>
      <c r="D2238" s="53">
        <v>2820</v>
      </c>
    </row>
    <row r="2239" spans="1:4" x14ac:dyDescent="0.2">
      <c r="A2239" s="51" t="s">
        <v>986</v>
      </c>
      <c r="B2239" s="51" t="s">
        <v>882</v>
      </c>
      <c r="C2239" s="52" t="s">
        <v>5087</v>
      </c>
      <c r="D2239" s="53">
        <v>138670</v>
      </c>
    </row>
    <row r="2240" spans="1:4" x14ac:dyDescent="0.2">
      <c r="A2240" s="51" t="s">
        <v>986</v>
      </c>
      <c r="B2240" s="51" t="s">
        <v>882</v>
      </c>
      <c r="C2240" s="52" t="s">
        <v>5089</v>
      </c>
      <c r="D2240" s="53">
        <v>32450</v>
      </c>
    </row>
    <row r="2241" spans="1:4" x14ac:dyDescent="0.2">
      <c r="A2241" s="51" t="s">
        <v>986</v>
      </c>
      <c r="B2241" s="51" t="s">
        <v>882</v>
      </c>
      <c r="C2241" s="52" t="s">
        <v>5090</v>
      </c>
      <c r="D2241" s="53">
        <v>2170</v>
      </c>
    </row>
    <row r="2242" spans="1:4" x14ac:dyDescent="0.2">
      <c r="A2242" s="51" t="s">
        <v>986</v>
      </c>
      <c r="B2242" s="51" t="s">
        <v>882</v>
      </c>
      <c r="C2242" s="52" t="s">
        <v>935</v>
      </c>
      <c r="D2242" s="53">
        <v>13770</v>
      </c>
    </row>
    <row r="2243" spans="1:4" x14ac:dyDescent="0.2">
      <c r="A2243" s="51" t="s">
        <v>986</v>
      </c>
      <c r="B2243" s="51" t="s">
        <v>882</v>
      </c>
      <c r="C2243" s="52" t="s">
        <v>5092</v>
      </c>
      <c r="D2243" s="53">
        <v>28990</v>
      </c>
    </row>
    <row r="2244" spans="1:4" x14ac:dyDescent="0.2">
      <c r="A2244" s="51" t="s">
        <v>986</v>
      </c>
      <c r="B2244" s="51" t="s">
        <v>882</v>
      </c>
      <c r="C2244" s="52" t="s">
        <v>5093</v>
      </c>
      <c r="D2244" s="53">
        <v>35880</v>
      </c>
    </row>
    <row r="2245" spans="1:4" x14ac:dyDescent="0.2">
      <c r="A2245" s="51" t="s">
        <v>986</v>
      </c>
      <c r="B2245" s="51" t="s">
        <v>882</v>
      </c>
      <c r="C2245" s="52" t="s">
        <v>5094</v>
      </c>
      <c r="D2245" s="53">
        <v>-47460</v>
      </c>
    </row>
    <row r="2246" spans="1:4" x14ac:dyDescent="0.2">
      <c r="A2246" s="51" t="s">
        <v>986</v>
      </c>
      <c r="B2246" s="51" t="s">
        <v>883</v>
      </c>
      <c r="C2246" s="52" t="s">
        <v>5087</v>
      </c>
      <c r="D2246" s="53">
        <v>163870</v>
      </c>
    </row>
    <row r="2247" spans="1:4" x14ac:dyDescent="0.2">
      <c r="A2247" s="51" t="s">
        <v>986</v>
      </c>
      <c r="B2247" s="51" t="s">
        <v>883</v>
      </c>
      <c r="C2247" s="52" t="s">
        <v>5089</v>
      </c>
      <c r="D2247" s="53">
        <v>18280</v>
      </c>
    </row>
    <row r="2248" spans="1:4" x14ac:dyDescent="0.2">
      <c r="A2248" s="51" t="s">
        <v>986</v>
      </c>
      <c r="B2248" s="51" t="s">
        <v>883</v>
      </c>
      <c r="C2248" s="52" t="s">
        <v>5090</v>
      </c>
      <c r="D2248" s="53">
        <v>27710</v>
      </c>
    </row>
    <row r="2249" spans="1:4" x14ac:dyDescent="0.2">
      <c r="A2249" s="51" t="s">
        <v>986</v>
      </c>
      <c r="B2249" s="51" t="s">
        <v>883</v>
      </c>
      <c r="C2249" s="52" t="s">
        <v>935</v>
      </c>
      <c r="D2249" s="53">
        <v>13070</v>
      </c>
    </row>
    <row r="2250" spans="1:4" x14ac:dyDescent="0.2">
      <c r="A2250" s="51" t="s">
        <v>986</v>
      </c>
      <c r="B2250" s="51" t="s">
        <v>883</v>
      </c>
      <c r="C2250" s="52" t="s">
        <v>5092</v>
      </c>
      <c r="D2250" s="53">
        <v>15820</v>
      </c>
    </row>
    <row r="2251" spans="1:4" x14ac:dyDescent="0.2">
      <c r="A2251" s="51" t="s">
        <v>986</v>
      </c>
      <c r="B2251" s="51" t="s">
        <v>883</v>
      </c>
      <c r="C2251" s="52" t="s">
        <v>5094</v>
      </c>
      <c r="D2251" s="53">
        <v>-35280</v>
      </c>
    </row>
    <row r="2252" spans="1:4" x14ac:dyDescent="0.2">
      <c r="A2252" s="51" t="s">
        <v>986</v>
      </c>
      <c r="B2252" s="51" t="s">
        <v>884</v>
      </c>
      <c r="C2252" s="52" t="s">
        <v>5087</v>
      </c>
      <c r="D2252" s="53">
        <v>8040</v>
      </c>
    </row>
    <row r="2253" spans="1:4" x14ac:dyDescent="0.2">
      <c r="A2253" s="51" t="s">
        <v>986</v>
      </c>
      <c r="B2253" s="51" t="s">
        <v>884</v>
      </c>
      <c r="C2253" s="52" t="s">
        <v>5090</v>
      </c>
      <c r="D2253" s="53">
        <v>960</v>
      </c>
    </row>
    <row r="2254" spans="1:4" x14ac:dyDescent="0.2">
      <c r="A2254" s="51" t="s">
        <v>986</v>
      </c>
      <c r="B2254" s="51" t="s">
        <v>884</v>
      </c>
      <c r="C2254" s="52" t="s">
        <v>935</v>
      </c>
      <c r="D2254" s="53">
        <v>560</v>
      </c>
    </row>
    <row r="2255" spans="1:4" x14ac:dyDescent="0.2">
      <c r="A2255" s="51" t="s">
        <v>986</v>
      </c>
      <c r="B2255" s="51" t="s">
        <v>884</v>
      </c>
      <c r="C2255" s="52" t="s">
        <v>5092</v>
      </c>
      <c r="D2255" s="53">
        <v>3970</v>
      </c>
    </row>
    <row r="2256" spans="1:4" x14ac:dyDescent="0.2">
      <c r="A2256" s="51" t="s">
        <v>986</v>
      </c>
      <c r="B2256" s="51" t="s">
        <v>208</v>
      </c>
      <c r="C2256" s="52" t="s">
        <v>935</v>
      </c>
      <c r="D2256" s="53">
        <v>320280</v>
      </c>
    </row>
    <row r="2257" spans="1:4" x14ac:dyDescent="0.2">
      <c r="A2257" s="51" t="s">
        <v>986</v>
      </c>
      <c r="B2257" s="51" t="s">
        <v>885</v>
      </c>
      <c r="C2257" s="52" t="s">
        <v>5087</v>
      </c>
      <c r="D2257" s="53">
        <v>322730</v>
      </c>
    </row>
    <row r="2258" spans="1:4" x14ac:dyDescent="0.2">
      <c r="A2258" s="51" t="s">
        <v>986</v>
      </c>
      <c r="B2258" s="51" t="s">
        <v>885</v>
      </c>
      <c r="C2258" s="52" t="s">
        <v>5089</v>
      </c>
      <c r="D2258" s="53">
        <v>940</v>
      </c>
    </row>
    <row r="2259" spans="1:4" x14ac:dyDescent="0.2">
      <c r="A2259" s="51" t="s">
        <v>986</v>
      </c>
      <c r="B2259" s="51" t="s">
        <v>885</v>
      </c>
      <c r="C2259" s="52" t="s">
        <v>5090</v>
      </c>
      <c r="D2259" s="53">
        <v>33720</v>
      </c>
    </row>
    <row r="2260" spans="1:4" x14ac:dyDescent="0.2">
      <c r="A2260" s="51" t="s">
        <v>986</v>
      </c>
      <c r="B2260" s="51" t="s">
        <v>885</v>
      </c>
      <c r="C2260" s="52" t="s">
        <v>935</v>
      </c>
      <c r="D2260" s="53">
        <v>46300</v>
      </c>
    </row>
    <row r="2261" spans="1:4" x14ac:dyDescent="0.2">
      <c r="A2261" s="51" t="s">
        <v>986</v>
      </c>
      <c r="B2261" s="51" t="s">
        <v>885</v>
      </c>
      <c r="C2261" s="52" t="s">
        <v>5091</v>
      </c>
      <c r="D2261" s="53">
        <v>-27610</v>
      </c>
    </row>
    <row r="2262" spans="1:4" x14ac:dyDescent="0.2">
      <c r="A2262" s="51" t="s">
        <v>986</v>
      </c>
      <c r="B2262" s="51" t="s">
        <v>885</v>
      </c>
      <c r="C2262" s="52" t="s">
        <v>5092</v>
      </c>
      <c r="D2262" s="53">
        <v>28750</v>
      </c>
    </row>
    <row r="2263" spans="1:4" x14ac:dyDescent="0.2">
      <c r="A2263" s="51" t="s">
        <v>986</v>
      </c>
      <c r="B2263" s="51" t="s">
        <v>885</v>
      </c>
      <c r="C2263" s="52" t="s">
        <v>5094</v>
      </c>
      <c r="D2263" s="53">
        <v>-33970</v>
      </c>
    </row>
    <row r="2264" spans="1:4" x14ac:dyDescent="0.2">
      <c r="A2264" s="51" t="s">
        <v>986</v>
      </c>
      <c r="B2264" s="51" t="s">
        <v>15</v>
      </c>
      <c r="C2264" s="52" t="s">
        <v>5089</v>
      </c>
      <c r="D2264" s="53">
        <v>4480</v>
      </c>
    </row>
    <row r="2265" spans="1:4" x14ac:dyDescent="0.2">
      <c r="A2265" s="51" t="s">
        <v>986</v>
      </c>
      <c r="B2265" s="51" t="s">
        <v>15</v>
      </c>
      <c r="C2265" s="52" t="s">
        <v>935</v>
      </c>
      <c r="D2265" s="53">
        <v>18200</v>
      </c>
    </row>
    <row r="2266" spans="1:4" x14ac:dyDescent="0.2">
      <c r="A2266" s="51" t="s">
        <v>986</v>
      </c>
      <c r="B2266" s="51" t="s">
        <v>15</v>
      </c>
      <c r="C2266" s="52" t="s">
        <v>5092</v>
      </c>
      <c r="D2266" s="53">
        <v>2050</v>
      </c>
    </row>
    <row r="2267" spans="1:4" x14ac:dyDescent="0.2">
      <c r="A2267" s="51" t="s">
        <v>986</v>
      </c>
      <c r="B2267" s="51" t="s">
        <v>15</v>
      </c>
      <c r="C2267" s="52" t="s">
        <v>5093</v>
      </c>
      <c r="D2267" s="53">
        <v>9350</v>
      </c>
    </row>
    <row r="2268" spans="1:4" x14ac:dyDescent="0.2">
      <c r="A2268" s="51" t="s">
        <v>986</v>
      </c>
      <c r="B2268" s="51" t="s">
        <v>15</v>
      </c>
      <c r="C2268" s="52" t="s">
        <v>5094</v>
      </c>
      <c r="D2268" s="53">
        <v>-16190</v>
      </c>
    </row>
    <row r="2269" spans="1:4" x14ac:dyDescent="0.2">
      <c r="A2269" s="51" t="s">
        <v>986</v>
      </c>
      <c r="B2269" s="51" t="s">
        <v>16</v>
      </c>
      <c r="C2269" s="52" t="s">
        <v>5087</v>
      </c>
      <c r="D2269" s="53">
        <v>13710</v>
      </c>
    </row>
    <row r="2270" spans="1:4" x14ac:dyDescent="0.2">
      <c r="A2270" s="51" t="s">
        <v>986</v>
      </c>
      <c r="B2270" s="51" t="s">
        <v>16</v>
      </c>
      <c r="C2270" s="52" t="s">
        <v>5089</v>
      </c>
      <c r="D2270" s="53">
        <v>7500</v>
      </c>
    </row>
    <row r="2271" spans="1:4" x14ac:dyDescent="0.2">
      <c r="A2271" s="51" t="s">
        <v>986</v>
      </c>
      <c r="B2271" s="51" t="s">
        <v>16</v>
      </c>
      <c r="C2271" s="52" t="s">
        <v>5090</v>
      </c>
      <c r="D2271" s="53">
        <v>300</v>
      </c>
    </row>
    <row r="2272" spans="1:4" x14ac:dyDescent="0.2">
      <c r="A2272" s="51" t="s">
        <v>986</v>
      </c>
      <c r="B2272" s="51" t="s">
        <v>16</v>
      </c>
      <c r="C2272" s="52" t="s">
        <v>935</v>
      </c>
      <c r="D2272" s="53">
        <v>1540</v>
      </c>
    </row>
    <row r="2273" spans="1:4" x14ac:dyDescent="0.2">
      <c r="A2273" s="51" t="s">
        <v>986</v>
      </c>
      <c r="B2273" s="51" t="s">
        <v>16</v>
      </c>
      <c r="C2273" s="52" t="s">
        <v>5092</v>
      </c>
      <c r="D2273" s="53">
        <v>21640</v>
      </c>
    </row>
    <row r="2274" spans="1:4" x14ac:dyDescent="0.2">
      <c r="A2274" s="51" t="s">
        <v>986</v>
      </c>
      <c r="B2274" s="51" t="s">
        <v>16</v>
      </c>
      <c r="C2274" s="52" t="s">
        <v>5093</v>
      </c>
      <c r="D2274" s="53">
        <v>13530</v>
      </c>
    </row>
    <row r="2275" spans="1:4" x14ac:dyDescent="0.2">
      <c r="A2275" s="51" t="s">
        <v>986</v>
      </c>
      <c r="B2275" s="51" t="s">
        <v>16</v>
      </c>
      <c r="C2275" s="52" t="s">
        <v>5094</v>
      </c>
      <c r="D2275" s="53">
        <v>-13320</v>
      </c>
    </row>
    <row r="2276" spans="1:4" x14ac:dyDescent="0.2">
      <c r="A2276" s="51" t="s">
        <v>986</v>
      </c>
      <c r="B2276" s="51" t="s">
        <v>886</v>
      </c>
      <c r="C2276" s="52" t="s">
        <v>5089</v>
      </c>
      <c r="D2276" s="53">
        <v>81270</v>
      </c>
    </row>
    <row r="2277" spans="1:4" x14ac:dyDescent="0.2">
      <c r="A2277" s="51" t="s">
        <v>986</v>
      </c>
      <c r="B2277" s="51" t="s">
        <v>886</v>
      </c>
      <c r="C2277" s="52" t="s">
        <v>5092</v>
      </c>
      <c r="D2277" s="53">
        <v>39380</v>
      </c>
    </row>
    <row r="2278" spans="1:4" x14ac:dyDescent="0.2">
      <c r="A2278" s="51" t="s">
        <v>986</v>
      </c>
      <c r="B2278" s="51" t="s">
        <v>886</v>
      </c>
      <c r="C2278" s="52" t="s">
        <v>5093</v>
      </c>
      <c r="D2278" s="53">
        <v>16110</v>
      </c>
    </row>
    <row r="2279" spans="1:4" x14ac:dyDescent="0.2">
      <c r="A2279" s="51" t="s">
        <v>986</v>
      </c>
      <c r="B2279" s="51" t="s">
        <v>886</v>
      </c>
      <c r="C2279" s="52" t="s">
        <v>5094</v>
      </c>
      <c r="D2279" s="53">
        <v>-76540</v>
      </c>
    </row>
    <row r="2280" spans="1:4" x14ac:dyDescent="0.2">
      <c r="A2280" s="51" t="s">
        <v>5085</v>
      </c>
      <c r="B2280" s="51" t="s">
        <v>889</v>
      </c>
      <c r="C2280" s="52" t="s">
        <v>5087</v>
      </c>
      <c r="D2280" s="53">
        <v>497330</v>
      </c>
    </row>
    <row r="2281" spans="1:4" x14ac:dyDescent="0.2">
      <c r="A2281" s="51" t="s">
        <v>5085</v>
      </c>
      <c r="B2281" s="51" t="s">
        <v>889</v>
      </c>
      <c r="C2281" s="52" t="s">
        <v>5089</v>
      </c>
      <c r="D2281" s="53">
        <v>278633</v>
      </c>
    </row>
    <row r="2282" spans="1:4" x14ac:dyDescent="0.2">
      <c r="A2282" s="51" t="s">
        <v>5085</v>
      </c>
      <c r="B2282" s="51" t="s">
        <v>889</v>
      </c>
      <c r="C2282" s="52" t="s">
        <v>5090</v>
      </c>
      <c r="D2282" s="53">
        <v>1150</v>
      </c>
    </row>
    <row r="2283" spans="1:4" x14ac:dyDescent="0.2">
      <c r="A2283" s="51" t="s">
        <v>5085</v>
      </c>
      <c r="B2283" s="51" t="s">
        <v>889</v>
      </c>
      <c r="C2283" s="52" t="s">
        <v>935</v>
      </c>
      <c r="D2283" s="53">
        <v>71595</v>
      </c>
    </row>
    <row r="2284" spans="1:4" x14ac:dyDescent="0.2">
      <c r="A2284" s="51" t="s">
        <v>5085</v>
      </c>
      <c r="B2284" s="51" t="s">
        <v>889</v>
      </c>
      <c r="C2284" s="52" t="s">
        <v>5092</v>
      </c>
      <c r="D2284" s="53">
        <v>214920</v>
      </c>
    </row>
    <row r="2285" spans="1:4" x14ac:dyDescent="0.2">
      <c r="A2285" s="51" t="s">
        <v>5085</v>
      </c>
      <c r="B2285" s="51" t="s">
        <v>889</v>
      </c>
      <c r="C2285" s="52" t="s">
        <v>5093</v>
      </c>
      <c r="D2285" s="53">
        <v>113020</v>
      </c>
    </row>
    <row r="2286" spans="1:4" x14ac:dyDescent="0.2">
      <c r="A2286" s="51" t="s">
        <v>5085</v>
      </c>
      <c r="B2286" s="51" t="s">
        <v>889</v>
      </c>
      <c r="C2286" s="52" t="s">
        <v>5094</v>
      </c>
      <c r="D2286" s="53">
        <v>-1212300</v>
      </c>
    </row>
    <row r="2287" spans="1:4" x14ac:dyDescent="0.2">
      <c r="A2287" s="51" t="s">
        <v>5085</v>
      </c>
      <c r="B2287" s="51" t="s">
        <v>890</v>
      </c>
      <c r="C2287" s="52" t="s">
        <v>5087</v>
      </c>
      <c r="D2287" s="53">
        <v>442230</v>
      </c>
    </row>
    <row r="2288" spans="1:4" x14ac:dyDescent="0.2">
      <c r="A2288" s="51" t="s">
        <v>5085</v>
      </c>
      <c r="B2288" s="51" t="s">
        <v>890</v>
      </c>
      <c r="C2288" s="52" t="s">
        <v>5089</v>
      </c>
      <c r="D2288" s="53">
        <v>240000</v>
      </c>
    </row>
    <row r="2289" spans="1:4" x14ac:dyDescent="0.2">
      <c r="A2289" s="51" t="s">
        <v>5085</v>
      </c>
      <c r="B2289" s="51" t="s">
        <v>890</v>
      </c>
      <c r="C2289" s="52" t="s">
        <v>5090</v>
      </c>
      <c r="D2289" s="53">
        <v>1200</v>
      </c>
    </row>
    <row r="2290" spans="1:4" x14ac:dyDescent="0.2">
      <c r="A2290" s="51" t="s">
        <v>5085</v>
      </c>
      <c r="B2290" s="51" t="s">
        <v>890</v>
      </c>
      <c r="C2290" s="52" t="s">
        <v>935</v>
      </c>
      <c r="D2290" s="53">
        <v>72450</v>
      </c>
    </row>
    <row r="2291" spans="1:4" x14ac:dyDescent="0.2">
      <c r="A2291" s="51" t="s">
        <v>5085</v>
      </c>
      <c r="B2291" s="51" t="s">
        <v>890</v>
      </c>
      <c r="C2291" s="52" t="s">
        <v>5092</v>
      </c>
      <c r="D2291" s="53">
        <v>141450</v>
      </c>
    </row>
    <row r="2292" spans="1:4" x14ac:dyDescent="0.2">
      <c r="A2292" s="51" t="s">
        <v>5085</v>
      </c>
      <c r="B2292" s="51" t="s">
        <v>890</v>
      </c>
      <c r="C2292" s="52" t="s">
        <v>5093</v>
      </c>
      <c r="D2292" s="53">
        <v>108610</v>
      </c>
    </row>
    <row r="2293" spans="1:4" x14ac:dyDescent="0.2">
      <c r="A2293" s="51" t="s">
        <v>5085</v>
      </c>
      <c r="B2293" s="51" t="s">
        <v>890</v>
      </c>
      <c r="C2293" s="52" t="s">
        <v>5094</v>
      </c>
      <c r="D2293" s="53">
        <v>-893986</v>
      </c>
    </row>
    <row r="2294" spans="1:4" x14ac:dyDescent="0.2">
      <c r="A2294" s="51" t="s">
        <v>5085</v>
      </c>
      <c r="B2294" s="51" t="s">
        <v>891</v>
      </c>
      <c r="C2294" s="52" t="s">
        <v>5087</v>
      </c>
      <c r="D2294" s="53">
        <v>343380</v>
      </c>
    </row>
    <row r="2295" spans="1:4" x14ac:dyDescent="0.2">
      <c r="A2295" s="51" t="s">
        <v>5085</v>
      </c>
      <c r="B2295" s="51" t="s">
        <v>891</v>
      </c>
      <c r="C2295" s="52" t="s">
        <v>5089</v>
      </c>
      <c r="D2295" s="53">
        <v>116901</v>
      </c>
    </row>
    <row r="2296" spans="1:4" x14ac:dyDescent="0.2">
      <c r="A2296" s="51" t="s">
        <v>5085</v>
      </c>
      <c r="B2296" s="51" t="s">
        <v>891</v>
      </c>
      <c r="C2296" s="52" t="s">
        <v>5090</v>
      </c>
      <c r="D2296" s="53">
        <v>104572</v>
      </c>
    </row>
    <row r="2297" spans="1:4" x14ac:dyDescent="0.2">
      <c r="A2297" s="51" t="s">
        <v>5085</v>
      </c>
      <c r="B2297" s="51" t="s">
        <v>891</v>
      </c>
      <c r="C2297" s="52" t="s">
        <v>935</v>
      </c>
      <c r="D2297" s="53">
        <v>3290</v>
      </c>
    </row>
    <row r="2298" spans="1:4" x14ac:dyDescent="0.2">
      <c r="A2298" s="51" t="s">
        <v>5085</v>
      </c>
      <c r="B2298" s="51" t="s">
        <v>891</v>
      </c>
      <c r="C2298" s="52" t="s">
        <v>5092</v>
      </c>
      <c r="D2298" s="53">
        <v>101250</v>
      </c>
    </row>
    <row r="2299" spans="1:4" x14ac:dyDescent="0.2">
      <c r="A2299" s="51" t="s">
        <v>5085</v>
      </c>
      <c r="B2299" s="51" t="s">
        <v>891</v>
      </c>
      <c r="C2299" s="52" t="s">
        <v>5094</v>
      </c>
      <c r="D2299" s="53">
        <v>-404730</v>
      </c>
    </row>
    <row r="2300" spans="1:4" x14ac:dyDescent="0.2">
      <c r="A2300" s="51" t="s">
        <v>5085</v>
      </c>
      <c r="B2300" s="51" t="s">
        <v>893</v>
      </c>
      <c r="C2300" s="52" t="s">
        <v>5087</v>
      </c>
      <c r="D2300" s="53">
        <v>582410</v>
      </c>
    </row>
    <row r="2301" spans="1:4" x14ac:dyDescent="0.2">
      <c r="A2301" s="51" t="s">
        <v>5085</v>
      </c>
      <c r="B2301" s="51" t="s">
        <v>893</v>
      </c>
      <c r="C2301" s="52" t="s">
        <v>5089</v>
      </c>
      <c r="D2301" s="53">
        <v>252735</v>
      </c>
    </row>
    <row r="2302" spans="1:4" x14ac:dyDescent="0.2">
      <c r="A2302" s="51" t="s">
        <v>5085</v>
      </c>
      <c r="B2302" s="51" t="s">
        <v>893</v>
      </c>
      <c r="C2302" s="52" t="s">
        <v>5090</v>
      </c>
      <c r="D2302" s="53">
        <v>1150</v>
      </c>
    </row>
    <row r="2303" spans="1:4" x14ac:dyDescent="0.2">
      <c r="A2303" s="51" t="s">
        <v>5085</v>
      </c>
      <c r="B2303" s="51" t="s">
        <v>893</v>
      </c>
      <c r="C2303" s="52" t="s">
        <v>935</v>
      </c>
      <c r="D2303" s="53">
        <v>65635</v>
      </c>
    </row>
    <row r="2304" spans="1:4" x14ac:dyDescent="0.2">
      <c r="A2304" s="51" t="s">
        <v>5085</v>
      </c>
      <c r="B2304" s="51" t="s">
        <v>893</v>
      </c>
      <c r="C2304" s="52" t="s">
        <v>5092</v>
      </c>
      <c r="D2304" s="53">
        <v>234950</v>
      </c>
    </row>
    <row r="2305" spans="1:4" x14ac:dyDescent="0.2">
      <c r="A2305" s="51" t="s">
        <v>5085</v>
      </c>
      <c r="B2305" s="51" t="s">
        <v>893</v>
      </c>
      <c r="C2305" s="52" t="s">
        <v>5093</v>
      </c>
      <c r="D2305" s="53">
        <v>467120</v>
      </c>
    </row>
    <row r="2306" spans="1:4" x14ac:dyDescent="0.2">
      <c r="A2306" s="51" t="s">
        <v>5085</v>
      </c>
      <c r="B2306" s="51" t="s">
        <v>893</v>
      </c>
      <c r="C2306" s="52" t="s">
        <v>5094</v>
      </c>
      <c r="D2306" s="53">
        <v>-841269</v>
      </c>
    </row>
    <row r="2307" spans="1:4" x14ac:dyDescent="0.2">
      <c r="A2307" s="51" t="s">
        <v>5085</v>
      </c>
      <c r="B2307" s="51" t="s">
        <v>894</v>
      </c>
      <c r="C2307" s="52" t="s">
        <v>5089</v>
      </c>
      <c r="D2307" s="53">
        <v>12160</v>
      </c>
    </row>
    <row r="2308" spans="1:4" x14ac:dyDescent="0.2">
      <c r="A2308" s="51" t="s">
        <v>5085</v>
      </c>
      <c r="B2308" s="51" t="s">
        <v>894</v>
      </c>
      <c r="C2308" s="52" t="s">
        <v>5092</v>
      </c>
      <c r="D2308" s="53">
        <v>930</v>
      </c>
    </row>
    <row r="2309" spans="1:4" x14ac:dyDescent="0.2">
      <c r="A2309" s="51" t="s">
        <v>5085</v>
      </c>
      <c r="B2309" s="51" t="s">
        <v>895</v>
      </c>
      <c r="C2309" s="52" t="s">
        <v>5089</v>
      </c>
      <c r="D2309" s="53">
        <v>1000</v>
      </c>
    </row>
    <row r="2310" spans="1:4" x14ac:dyDescent="0.2">
      <c r="A2310" s="51" t="s">
        <v>5085</v>
      </c>
      <c r="B2310" s="51" t="s">
        <v>895</v>
      </c>
      <c r="C2310" s="52" t="s">
        <v>5092</v>
      </c>
      <c r="D2310" s="53">
        <v>3540</v>
      </c>
    </row>
    <row r="2311" spans="1:4" x14ac:dyDescent="0.2">
      <c r="A2311" s="51" t="s">
        <v>5085</v>
      </c>
      <c r="B2311" s="51" t="s">
        <v>896</v>
      </c>
      <c r="C2311" s="52" t="s">
        <v>5087</v>
      </c>
      <c r="D2311" s="53">
        <v>508890</v>
      </c>
    </row>
    <row r="2312" spans="1:4" x14ac:dyDescent="0.2">
      <c r="A2312" s="51" t="s">
        <v>5085</v>
      </c>
      <c r="B2312" s="51" t="s">
        <v>896</v>
      </c>
      <c r="C2312" s="52" t="s">
        <v>5089</v>
      </c>
      <c r="D2312" s="53">
        <v>241550</v>
      </c>
    </row>
    <row r="2313" spans="1:4" x14ac:dyDescent="0.2">
      <c r="A2313" s="51" t="s">
        <v>5085</v>
      </c>
      <c r="B2313" s="51" t="s">
        <v>896</v>
      </c>
      <c r="C2313" s="52" t="s">
        <v>5090</v>
      </c>
      <c r="D2313" s="53">
        <v>1150</v>
      </c>
    </row>
    <row r="2314" spans="1:4" x14ac:dyDescent="0.2">
      <c r="A2314" s="51" t="s">
        <v>5085</v>
      </c>
      <c r="B2314" s="51" t="s">
        <v>896</v>
      </c>
      <c r="C2314" s="52" t="s">
        <v>935</v>
      </c>
      <c r="D2314" s="53">
        <v>63001</v>
      </c>
    </row>
    <row r="2315" spans="1:4" x14ac:dyDescent="0.2">
      <c r="A2315" s="51" t="s">
        <v>5085</v>
      </c>
      <c r="B2315" s="51" t="s">
        <v>896</v>
      </c>
      <c r="C2315" s="52" t="s">
        <v>5092</v>
      </c>
      <c r="D2315" s="53">
        <v>226160</v>
      </c>
    </row>
    <row r="2316" spans="1:4" x14ac:dyDescent="0.2">
      <c r="A2316" s="51" t="s">
        <v>5085</v>
      </c>
      <c r="B2316" s="51" t="s">
        <v>896</v>
      </c>
      <c r="C2316" s="52" t="s">
        <v>5093</v>
      </c>
      <c r="D2316" s="53">
        <v>94220</v>
      </c>
    </row>
    <row r="2317" spans="1:4" x14ac:dyDescent="0.2">
      <c r="A2317" s="51" t="s">
        <v>5085</v>
      </c>
      <c r="B2317" s="51" t="s">
        <v>896</v>
      </c>
      <c r="C2317" s="52" t="s">
        <v>5094</v>
      </c>
      <c r="D2317" s="53">
        <v>-756826</v>
      </c>
    </row>
    <row r="2318" spans="1:4" x14ac:dyDescent="0.2">
      <c r="A2318" s="51" t="s">
        <v>5085</v>
      </c>
      <c r="B2318" s="51" t="s">
        <v>897</v>
      </c>
      <c r="C2318" s="52" t="s">
        <v>5087</v>
      </c>
      <c r="D2318" s="53">
        <v>436860</v>
      </c>
    </row>
    <row r="2319" spans="1:4" x14ac:dyDescent="0.2">
      <c r="A2319" s="51" t="s">
        <v>5085</v>
      </c>
      <c r="B2319" s="51" t="s">
        <v>897</v>
      </c>
      <c r="C2319" s="52" t="s">
        <v>5089</v>
      </c>
      <c r="D2319" s="53">
        <v>178160</v>
      </c>
    </row>
    <row r="2320" spans="1:4" x14ac:dyDescent="0.2">
      <c r="A2320" s="51" t="s">
        <v>5085</v>
      </c>
      <c r="B2320" s="51" t="s">
        <v>897</v>
      </c>
      <c r="C2320" s="52" t="s">
        <v>5090</v>
      </c>
      <c r="D2320" s="53">
        <v>1150</v>
      </c>
    </row>
    <row r="2321" spans="1:4" x14ac:dyDescent="0.2">
      <c r="A2321" s="51" t="s">
        <v>5085</v>
      </c>
      <c r="B2321" s="51" t="s">
        <v>897</v>
      </c>
      <c r="C2321" s="52" t="s">
        <v>935</v>
      </c>
      <c r="D2321" s="53">
        <v>88206</v>
      </c>
    </row>
    <row r="2322" spans="1:4" x14ac:dyDescent="0.2">
      <c r="A2322" s="51" t="s">
        <v>5085</v>
      </c>
      <c r="B2322" s="51" t="s">
        <v>897</v>
      </c>
      <c r="C2322" s="52" t="s">
        <v>5091</v>
      </c>
      <c r="D2322" s="53">
        <v>500</v>
      </c>
    </row>
    <row r="2323" spans="1:4" x14ac:dyDescent="0.2">
      <c r="A2323" s="51" t="s">
        <v>5085</v>
      </c>
      <c r="B2323" s="51" t="s">
        <v>897</v>
      </c>
      <c r="C2323" s="52" t="s">
        <v>5092</v>
      </c>
      <c r="D2323" s="53">
        <v>191390</v>
      </c>
    </row>
    <row r="2324" spans="1:4" x14ac:dyDescent="0.2">
      <c r="A2324" s="51" t="s">
        <v>5085</v>
      </c>
      <c r="B2324" s="51" t="s">
        <v>897</v>
      </c>
      <c r="C2324" s="52" t="s">
        <v>5093</v>
      </c>
      <c r="D2324" s="53">
        <v>193320</v>
      </c>
    </row>
    <row r="2325" spans="1:4" x14ac:dyDescent="0.2">
      <c r="A2325" s="51" t="s">
        <v>5085</v>
      </c>
      <c r="B2325" s="51" t="s">
        <v>897</v>
      </c>
      <c r="C2325" s="52" t="s">
        <v>5094</v>
      </c>
      <c r="D2325" s="53">
        <v>-711030</v>
      </c>
    </row>
    <row r="2326" spans="1:4" x14ac:dyDescent="0.2">
      <c r="A2326" s="51" t="s">
        <v>5085</v>
      </c>
      <c r="B2326" s="51" t="s">
        <v>899</v>
      </c>
      <c r="C2326" s="52" t="s">
        <v>5087</v>
      </c>
      <c r="D2326" s="53">
        <v>260432</v>
      </c>
    </row>
    <row r="2327" spans="1:4" x14ac:dyDescent="0.2">
      <c r="A2327" s="51" t="s">
        <v>5085</v>
      </c>
      <c r="B2327" s="51" t="s">
        <v>899</v>
      </c>
      <c r="C2327" s="52" t="s">
        <v>5090</v>
      </c>
      <c r="D2327" s="53">
        <v>3398</v>
      </c>
    </row>
    <row r="2328" spans="1:4" x14ac:dyDescent="0.2">
      <c r="A2328" s="51" t="s">
        <v>5085</v>
      </c>
      <c r="B2328" s="51" t="s">
        <v>899</v>
      </c>
      <c r="C2328" s="52" t="s">
        <v>935</v>
      </c>
      <c r="D2328" s="53">
        <v>-97287</v>
      </c>
    </row>
    <row r="2329" spans="1:4" x14ac:dyDescent="0.2">
      <c r="A2329" s="51" t="s">
        <v>5085</v>
      </c>
      <c r="B2329" s="51" t="s">
        <v>899</v>
      </c>
      <c r="C2329" s="52" t="s">
        <v>5092</v>
      </c>
      <c r="D2329" s="53">
        <v>670650</v>
      </c>
    </row>
    <row r="2330" spans="1:4" x14ac:dyDescent="0.2">
      <c r="A2330" s="51" t="s">
        <v>5085</v>
      </c>
      <c r="B2330" s="51" t="s">
        <v>899</v>
      </c>
      <c r="C2330" s="52" t="s">
        <v>5094</v>
      </c>
      <c r="D2330" s="53">
        <f>-836750-D2331</f>
        <v>-2330</v>
      </c>
    </row>
    <row r="2331" spans="1:4" x14ac:dyDescent="0.2">
      <c r="A2331" s="51" t="s">
        <v>5085</v>
      </c>
      <c r="B2331" s="54" t="s">
        <v>899</v>
      </c>
      <c r="C2331" s="52" t="s">
        <v>5095</v>
      </c>
      <c r="D2331" s="55">
        <v>-834420</v>
      </c>
    </row>
    <row r="2332" spans="1:4" x14ac:dyDescent="0.2">
      <c r="A2332" s="51" t="s">
        <v>5086</v>
      </c>
      <c r="B2332" s="51" t="s">
        <v>363</v>
      </c>
      <c r="C2332" s="52" t="s">
        <v>5087</v>
      </c>
      <c r="D2332" s="53">
        <v>49620</v>
      </c>
    </row>
    <row r="2333" spans="1:4" x14ac:dyDescent="0.2">
      <c r="A2333" s="51" t="s">
        <v>5086</v>
      </c>
      <c r="B2333" s="51" t="s">
        <v>363</v>
      </c>
      <c r="C2333" s="52" t="s">
        <v>5089</v>
      </c>
      <c r="D2333" s="53">
        <v>1690</v>
      </c>
    </row>
    <row r="2334" spans="1:4" x14ac:dyDescent="0.2">
      <c r="A2334" s="51" t="s">
        <v>5086</v>
      </c>
      <c r="B2334" s="51" t="s">
        <v>363</v>
      </c>
      <c r="C2334" s="52" t="s">
        <v>5090</v>
      </c>
      <c r="D2334" s="53">
        <v>320</v>
      </c>
    </row>
    <row r="2335" spans="1:4" x14ac:dyDescent="0.2">
      <c r="A2335" s="51" t="s">
        <v>5086</v>
      </c>
      <c r="B2335" s="51" t="s">
        <v>363</v>
      </c>
      <c r="C2335" s="52" t="s">
        <v>935</v>
      </c>
      <c r="D2335" s="53">
        <v>34870</v>
      </c>
    </row>
    <row r="2336" spans="1:4" x14ac:dyDescent="0.2">
      <c r="A2336" s="51" t="s">
        <v>5086</v>
      </c>
      <c r="B2336" s="51" t="s">
        <v>363</v>
      </c>
      <c r="C2336" s="52" t="s">
        <v>5092</v>
      </c>
      <c r="D2336" s="53">
        <v>41290</v>
      </c>
    </row>
    <row r="2337" spans="1:4" x14ac:dyDescent="0.2">
      <c r="A2337" s="51" t="s">
        <v>5086</v>
      </c>
      <c r="B2337" s="51" t="s">
        <v>363</v>
      </c>
      <c r="C2337" s="52" t="s">
        <v>5094</v>
      </c>
      <c r="D2337" s="53">
        <f>-127720-D2338</f>
        <v>-37450</v>
      </c>
    </row>
    <row r="2338" spans="1:4" x14ac:dyDescent="0.2">
      <c r="A2338" s="51" t="s">
        <v>5086</v>
      </c>
      <c r="B2338" s="54" t="s">
        <v>363</v>
      </c>
      <c r="C2338" s="52" t="s">
        <v>5095</v>
      </c>
      <c r="D2338" s="55">
        <v>-90270</v>
      </c>
    </row>
    <row r="2339" spans="1:4" x14ac:dyDescent="0.2">
      <c r="A2339" s="51" t="s">
        <v>5084</v>
      </c>
      <c r="B2339" s="51" t="s">
        <v>903</v>
      </c>
      <c r="C2339" s="52" t="s">
        <v>5087</v>
      </c>
      <c r="D2339" s="53">
        <v>50710</v>
      </c>
    </row>
    <row r="2340" spans="1:4" x14ac:dyDescent="0.2">
      <c r="A2340" s="51" t="s">
        <v>5084</v>
      </c>
      <c r="B2340" s="51" t="s">
        <v>903</v>
      </c>
      <c r="C2340" s="52" t="s">
        <v>935</v>
      </c>
      <c r="D2340" s="53">
        <v>22670</v>
      </c>
    </row>
    <row r="2341" spans="1:4" x14ac:dyDescent="0.2">
      <c r="A2341" s="51" t="s">
        <v>5084</v>
      </c>
      <c r="B2341" s="51" t="s">
        <v>903</v>
      </c>
      <c r="C2341" s="52" t="s">
        <v>5094</v>
      </c>
      <c r="D2341" s="53">
        <v>-66590</v>
      </c>
    </row>
    <row r="2342" spans="1:4" x14ac:dyDescent="0.2">
      <c r="A2342" s="51" t="s">
        <v>5084</v>
      </c>
      <c r="B2342" s="51" t="s">
        <v>904</v>
      </c>
      <c r="C2342" s="52" t="s">
        <v>5089</v>
      </c>
      <c r="D2342" s="53">
        <v>15400</v>
      </c>
    </row>
    <row r="2343" spans="1:4" x14ac:dyDescent="0.2">
      <c r="A2343" s="51" t="s">
        <v>5084</v>
      </c>
      <c r="B2343" s="51" t="s">
        <v>904</v>
      </c>
      <c r="C2343" s="52" t="s">
        <v>5092</v>
      </c>
      <c r="D2343" s="53">
        <v>154740</v>
      </c>
    </row>
    <row r="2344" spans="1:4" x14ac:dyDescent="0.2">
      <c r="A2344" s="51" t="s">
        <v>750</v>
      </c>
      <c r="B2344" s="51" t="s">
        <v>905</v>
      </c>
      <c r="C2344" s="52" t="s">
        <v>5087</v>
      </c>
      <c r="D2344" s="53">
        <v>108068</v>
      </c>
    </row>
    <row r="2345" spans="1:4" x14ac:dyDescent="0.2">
      <c r="A2345" s="51" t="s">
        <v>750</v>
      </c>
      <c r="B2345" s="51" t="s">
        <v>905</v>
      </c>
      <c r="C2345" s="52" t="s">
        <v>935</v>
      </c>
      <c r="D2345" s="53">
        <v>16940</v>
      </c>
    </row>
    <row r="2346" spans="1:4" x14ac:dyDescent="0.2">
      <c r="A2346" s="51" t="s">
        <v>750</v>
      </c>
      <c r="B2346" s="51" t="s">
        <v>905</v>
      </c>
      <c r="C2346" s="52" t="s">
        <v>5092</v>
      </c>
      <c r="D2346" s="53">
        <v>513600</v>
      </c>
    </row>
    <row r="2347" spans="1:4" x14ac:dyDescent="0.2">
      <c r="A2347" s="51" t="s">
        <v>750</v>
      </c>
      <c r="B2347" s="51" t="s">
        <v>906</v>
      </c>
      <c r="C2347" s="52" t="s">
        <v>5087</v>
      </c>
      <c r="D2347" s="53">
        <v>28130</v>
      </c>
    </row>
    <row r="2348" spans="1:4" x14ac:dyDescent="0.2">
      <c r="A2348" s="51" t="s">
        <v>750</v>
      </c>
      <c r="B2348" s="51" t="s">
        <v>906</v>
      </c>
      <c r="C2348" s="52" t="s">
        <v>5090</v>
      </c>
      <c r="D2348" s="53">
        <v>6190</v>
      </c>
    </row>
    <row r="2349" spans="1:4" x14ac:dyDescent="0.2">
      <c r="A2349" s="51" t="s">
        <v>750</v>
      </c>
      <c r="B2349" s="51" t="s">
        <v>906</v>
      </c>
      <c r="C2349" s="52" t="s">
        <v>935</v>
      </c>
      <c r="D2349" s="53">
        <v>31350</v>
      </c>
    </row>
    <row r="2350" spans="1:4" x14ac:dyDescent="0.2">
      <c r="A2350" s="51" t="s">
        <v>750</v>
      </c>
      <c r="B2350" s="51" t="s">
        <v>906</v>
      </c>
      <c r="C2350" s="52" t="s">
        <v>5092</v>
      </c>
      <c r="D2350" s="53">
        <v>6670</v>
      </c>
    </row>
    <row r="2351" spans="1:4" x14ac:dyDescent="0.2">
      <c r="A2351" s="51" t="s">
        <v>750</v>
      </c>
      <c r="B2351" s="51" t="s">
        <v>906</v>
      </c>
      <c r="C2351" s="52" t="s">
        <v>5094</v>
      </c>
      <c r="D2351" s="53">
        <v>-9330</v>
      </c>
    </row>
    <row r="2352" spans="1:4" x14ac:dyDescent="0.2">
      <c r="A2352" s="51" t="s">
        <v>750</v>
      </c>
      <c r="B2352" s="51" t="s">
        <v>907</v>
      </c>
      <c r="C2352" s="52" t="s">
        <v>5087</v>
      </c>
      <c r="D2352" s="53">
        <v>477240</v>
      </c>
    </row>
    <row r="2353" spans="1:4" x14ac:dyDescent="0.2">
      <c r="A2353" s="51" t="s">
        <v>750</v>
      </c>
      <c r="B2353" s="51" t="s">
        <v>907</v>
      </c>
      <c r="C2353" s="52" t="s">
        <v>5088</v>
      </c>
      <c r="D2353" s="53">
        <v>30</v>
      </c>
    </row>
    <row r="2354" spans="1:4" x14ac:dyDescent="0.2">
      <c r="A2354" s="51" t="s">
        <v>750</v>
      </c>
      <c r="B2354" s="51" t="s">
        <v>907</v>
      </c>
      <c r="C2354" s="52" t="s">
        <v>5090</v>
      </c>
      <c r="D2354" s="53">
        <v>16890</v>
      </c>
    </row>
    <row r="2355" spans="1:4" x14ac:dyDescent="0.2">
      <c r="A2355" s="51" t="s">
        <v>750</v>
      </c>
      <c r="B2355" s="51" t="s">
        <v>907</v>
      </c>
      <c r="C2355" s="52" t="s">
        <v>935</v>
      </c>
      <c r="D2355" s="53">
        <v>71485</v>
      </c>
    </row>
    <row r="2356" spans="1:4" x14ac:dyDescent="0.2">
      <c r="A2356" s="51" t="s">
        <v>750</v>
      </c>
      <c r="B2356" s="51" t="s">
        <v>907</v>
      </c>
      <c r="C2356" s="52" t="s">
        <v>5092</v>
      </c>
      <c r="D2356" s="53">
        <v>45380</v>
      </c>
    </row>
    <row r="2357" spans="1:4" x14ac:dyDescent="0.2">
      <c r="A2357" s="51" t="s">
        <v>750</v>
      </c>
      <c r="B2357" s="51" t="s">
        <v>907</v>
      </c>
      <c r="C2357" s="52" t="s">
        <v>5093</v>
      </c>
      <c r="D2357" s="53">
        <v>6220</v>
      </c>
    </row>
    <row r="2358" spans="1:4" x14ac:dyDescent="0.2">
      <c r="A2358" s="51" t="s">
        <v>750</v>
      </c>
      <c r="B2358" s="51" t="s">
        <v>907</v>
      </c>
      <c r="C2358" s="52" t="s">
        <v>5094</v>
      </c>
      <c r="D2358" s="53">
        <v>-76800</v>
      </c>
    </row>
    <row r="2359" spans="1:4" x14ac:dyDescent="0.2">
      <c r="A2359" s="51" t="s">
        <v>750</v>
      </c>
      <c r="B2359" s="51" t="s">
        <v>908</v>
      </c>
      <c r="C2359" s="52" t="s">
        <v>5087</v>
      </c>
      <c r="D2359" s="53">
        <v>475640</v>
      </c>
    </row>
    <row r="2360" spans="1:4" x14ac:dyDescent="0.2">
      <c r="A2360" s="51" t="s">
        <v>750</v>
      </c>
      <c r="B2360" s="51" t="s">
        <v>908</v>
      </c>
      <c r="C2360" s="52" t="s">
        <v>5090</v>
      </c>
      <c r="D2360" s="53">
        <v>13625</v>
      </c>
    </row>
    <row r="2361" spans="1:4" x14ac:dyDescent="0.2">
      <c r="A2361" s="51" t="s">
        <v>750</v>
      </c>
      <c r="B2361" s="51" t="s">
        <v>908</v>
      </c>
      <c r="C2361" s="52" t="s">
        <v>935</v>
      </c>
      <c r="D2361" s="53">
        <v>38790</v>
      </c>
    </row>
    <row r="2362" spans="1:4" x14ac:dyDescent="0.2">
      <c r="A2362" s="51" t="s">
        <v>750</v>
      </c>
      <c r="B2362" s="51" t="s">
        <v>908</v>
      </c>
      <c r="C2362" s="52" t="s">
        <v>5092</v>
      </c>
      <c r="D2362" s="53">
        <v>50170</v>
      </c>
    </row>
    <row r="2363" spans="1:4" x14ac:dyDescent="0.2">
      <c r="A2363" s="51" t="s">
        <v>750</v>
      </c>
      <c r="B2363" s="51" t="s">
        <v>908</v>
      </c>
      <c r="C2363" s="52" t="s">
        <v>5094</v>
      </c>
      <c r="D2363" s="53">
        <v>-16850</v>
      </c>
    </row>
    <row r="2364" spans="1:4" x14ac:dyDescent="0.2">
      <c r="A2364" s="51" t="s">
        <v>750</v>
      </c>
      <c r="B2364" s="51" t="s">
        <v>909</v>
      </c>
      <c r="C2364" s="52" t="s">
        <v>935</v>
      </c>
      <c r="D2364" s="53">
        <v>-970</v>
      </c>
    </row>
    <row r="2365" spans="1:4" x14ac:dyDescent="0.2">
      <c r="A2365" s="51" t="s">
        <v>750</v>
      </c>
      <c r="B2365" s="51" t="s">
        <v>909</v>
      </c>
      <c r="C2365" s="52" t="s">
        <v>5094</v>
      </c>
      <c r="D2365" s="53">
        <v>-110</v>
      </c>
    </row>
    <row r="2366" spans="1:4" x14ac:dyDescent="0.2">
      <c r="A2366" s="51" t="s">
        <v>750</v>
      </c>
      <c r="B2366" s="51" t="s">
        <v>910</v>
      </c>
      <c r="C2366" s="52" t="s">
        <v>5087</v>
      </c>
      <c r="D2366" s="53">
        <v>57850</v>
      </c>
    </row>
    <row r="2367" spans="1:4" x14ac:dyDescent="0.2">
      <c r="A2367" s="51" t="s">
        <v>750</v>
      </c>
      <c r="B2367" s="51" t="s">
        <v>910</v>
      </c>
      <c r="C2367" s="52" t="s">
        <v>5090</v>
      </c>
      <c r="D2367" s="53">
        <v>4130</v>
      </c>
    </row>
    <row r="2368" spans="1:4" x14ac:dyDescent="0.2">
      <c r="A2368" s="51" t="s">
        <v>750</v>
      </c>
      <c r="B2368" s="51" t="s">
        <v>910</v>
      </c>
      <c r="C2368" s="52" t="s">
        <v>935</v>
      </c>
      <c r="D2368" s="53">
        <v>5550</v>
      </c>
    </row>
    <row r="2369" spans="1:4" x14ac:dyDescent="0.2">
      <c r="A2369" s="51" t="s">
        <v>750</v>
      </c>
      <c r="B2369" s="51" t="s">
        <v>910</v>
      </c>
      <c r="C2369" s="52" t="s">
        <v>5092</v>
      </c>
      <c r="D2369" s="53">
        <v>15600</v>
      </c>
    </row>
    <row r="2370" spans="1:4" x14ac:dyDescent="0.2">
      <c r="A2370" s="51" t="s">
        <v>750</v>
      </c>
      <c r="B2370" s="51" t="s">
        <v>910</v>
      </c>
      <c r="C2370" s="52" t="s">
        <v>5094</v>
      </c>
      <c r="D2370" s="53">
        <v>-68670</v>
      </c>
    </row>
    <row r="2371" spans="1:4" x14ac:dyDescent="0.2">
      <c r="A2371" s="51" t="s">
        <v>750</v>
      </c>
      <c r="B2371" s="51" t="s">
        <v>912</v>
      </c>
      <c r="C2371" s="52" t="s">
        <v>5091</v>
      </c>
      <c r="D2371" s="53">
        <v>8045590</v>
      </c>
    </row>
    <row r="2372" spans="1:4" x14ac:dyDescent="0.2">
      <c r="A2372" s="51" t="s">
        <v>750</v>
      </c>
      <c r="B2372" s="51" t="s">
        <v>913</v>
      </c>
      <c r="C2372" s="52" t="s">
        <v>5087</v>
      </c>
      <c r="D2372" s="53">
        <v>24830</v>
      </c>
    </row>
    <row r="2373" spans="1:4" x14ac:dyDescent="0.2">
      <c r="A2373" s="51" t="s">
        <v>750</v>
      </c>
      <c r="B2373" s="51" t="s">
        <v>913</v>
      </c>
      <c r="C2373" s="52" t="s">
        <v>5089</v>
      </c>
      <c r="D2373" s="53">
        <v>7420</v>
      </c>
    </row>
    <row r="2374" spans="1:4" x14ac:dyDescent="0.2">
      <c r="A2374" s="51" t="s">
        <v>750</v>
      </c>
      <c r="B2374" s="51" t="s">
        <v>913</v>
      </c>
      <c r="C2374" s="52" t="s">
        <v>5090</v>
      </c>
      <c r="D2374" s="53">
        <v>760</v>
      </c>
    </row>
    <row r="2375" spans="1:4" x14ac:dyDescent="0.2">
      <c r="A2375" s="51" t="s">
        <v>750</v>
      </c>
      <c r="B2375" s="51" t="s">
        <v>913</v>
      </c>
      <c r="C2375" s="52" t="s">
        <v>935</v>
      </c>
      <c r="D2375" s="53">
        <v>104820</v>
      </c>
    </row>
    <row r="2376" spans="1:4" x14ac:dyDescent="0.2">
      <c r="A2376" s="51" t="s">
        <v>750</v>
      </c>
      <c r="B2376" s="51" t="s">
        <v>913</v>
      </c>
      <c r="C2376" s="52" t="s">
        <v>5092</v>
      </c>
      <c r="D2376" s="53">
        <v>8370</v>
      </c>
    </row>
    <row r="2377" spans="1:4" x14ac:dyDescent="0.2">
      <c r="A2377" s="51" t="s">
        <v>750</v>
      </c>
      <c r="B2377" s="51" t="s">
        <v>914</v>
      </c>
      <c r="C2377" s="52" t="s">
        <v>5087</v>
      </c>
      <c r="D2377" s="53">
        <v>27660</v>
      </c>
    </row>
    <row r="2378" spans="1:4" x14ac:dyDescent="0.2">
      <c r="A2378" s="51" t="s">
        <v>750</v>
      </c>
      <c r="B2378" s="51" t="s">
        <v>914</v>
      </c>
      <c r="C2378" s="52" t="s">
        <v>5090</v>
      </c>
      <c r="D2378" s="53">
        <v>580</v>
      </c>
    </row>
    <row r="2379" spans="1:4" x14ac:dyDescent="0.2">
      <c r="A2379" s="51" t="s">
        <v>750</v>
      </c>
      <c r="B2379" s="51" t="s">
        <v>914</v>
      </c>
      <c r="C2379" s="52" t="s">
        <v>935</v>
      </c>
      <c r="D2379" s="53">
        <v>9800</v>
      </c>
    </row>
    <row r="2380" spans="1:4" x14ac:dyDescent="0.2">
      <c r="A2380" s="51" t="s">
        <v>750</v>
      </c>
      <c r="B2380" s="51" t="s">
        <v>914</v>
      </c>
      <c r="C2380" s="52" t="s">
        <v>5091</v>
      </c>
      <c r="D2380" s="53">
        <v>2850</v>
      </c>
    </row>
    <row r="2381" spans="1:4" x14ac:dyDescent="0.2">
      <c r="A2381" s="51" t="s">
        <v>750</v>
      </c>
      <c r="B2381" s="51" t="s">
        <v>914</v>
      </c>
      <c r="C2381" s="52" t="s">
        <v>5092</v>
      </c>
      <c r="D2381" s="53">
        <v>301350</v>
      </c>
    </row>
    <row r="2382" spans="1:4" x14ac:dyDescent="0.2">
      <c r="A2382" s="51" t="s">
        <v>750</v>
      </c>
      <c r="B2382" s="51" t="s">
        <v>915</v>
      </c>
      <c r="C2382" s="52" t="s">
        <v>5087</v>
      </c>
      <c r="D2382" s="53">
        <v>88880</v>
      </c>
    </row>
    <row r="2383" spans="1:4" x14ac:dyDescent="0.2">
      <c r="A2383" s="51" t="s">
        <v>750</v>
      </c>
      <c r="B2383" s="51" t="s">
        <v>915</v>
      </c>
      <c r="C2383" s="52" t="s">
        <v>5090</v>
      </c>
      <c r="D2383" s="53">
        <v>28650</v>
      </c>
    </row>
    <row r="2384" spans="1:4" x14ac:dyDescent="0.2">
      <c r="A2384" s="51" t="s">
        <v>750</v>
      </c>
      <c r="B2384" s="51" t="s">
        <v>915</v>
      </c>
      <c r="C2384" s="52" t="s">
        <v>935</v>
      </c>
      <c r="D2384" s="53">
        <v>1650</v>
      </c>
    </row>
    <row r="2385" spans="1:4" x14ac:dyDescent="0.2">
      <c r="A2385" s="51" t="s">
        <v>750</v>
      </c>
      <c r="B2385" s="51" t="s">
        <v>915</v>
      </c>
      <c r="C2385" s="52" t="s">
        <v>5092</v>
      </c>
      <c r="D2385" s="53">
        <v>570320</v>
      </c>
    </row>
    <row r="2386" spans="1:4" x14ac:dyDescent="0.2">
      <c r="A2386" s="51" t="s">
        <v>750</v>
      </c>
      <c r="B2386" s="51" t="s">
        <v>915</v>
      </c>
      <c r="C2386" s="52" t="s">
        <v>5093</v>
      </c>
      <c r="D2386" s="53">
        <v>61350</v>
      </c>
    </row>
    <row r="2387" spans="1:4" x14ac:dyDescent="0.2">
      <c r="A2387" s="51" t="s">
        <v>750</v>
      </c>
      <c r="B2387" s="51" t="s">
        <v>915</v>
      </c>
      <c r="C2387" s="52" t="s">
        <v>5094</v>
      </c>
      <c r="D2387" s="53">
        <v>-241970</v>
      </c>
    </row>
    <row r="2388" spans="1:4" x14ac:dyDescent="0.2">
      <c r="A2388" s="51" t="s">
        <v>750</v>
      </c>
      <c r="B2388" s="51" t="s">
        <v>916</v>
      </c>
      <c r="C2388" s="52" t="s">
        <v>5087</v>
      </c>
      <c r="D2388" s="53">
        <v>119390</v>
      </c>
    </row>
    <row r="2389" spans="1:4" x14ac:dyDescent="0.2">
      <c r="A2389" s="51" t="s">
        <v>750</v>
      </c>
      <c r="B2389" s="51" t="s">
        <v>916</v>
      </c>
      <c r="C2389" s="52" t="s">
        <v>5090</v>
      </c>
      <c r="D2389" s="53">
        <v>2540</v>
      </c>
    </row>
    <row r="2390" spans="1:4" x14ac:dyDescent="0.2">
      <c r="A2390" s="51" t="s">
        <v>750</v>
      </c>
      <c r="B2390" s="51" t="s">
        <v>916</v>
      </c>
      <c r="C2390" s="52" t="s">
        <v>935</v>
      </c>
      <c r="D2390" s="53">
        <v>-36280</v>
      </c>
    </row>
    <row r="2391" spans="1:4" x14ac:dyDescent="0.2">
      <c r="A2391" s="51" t="s">
        <v>750</v>
      </c>
      <c r="B2391" s="51" t="s">
        <v>916</v>
      </c>
      <c r="C2391" s="52" t="s">
        <v>5091</v>
      </c>
      <c r="D2391" s="53">
        <v>4199080</v>
      </c>
    </row>
    <row r="2392" spans="1:4" x14ac:dyDescent="0.2">
      <c r="A2392" s="51" t="s">
        <v>750</v>
      </c>
      <c r="B2392" s="51" t="s">
        <v>916</v>
      </c>
      <c r="C2392" s="52" t="s">
        <v>5092</v>
      </c>
      <c r="D2392" s="53">
        <v>90790</v>
      </c>
    </row>
    <row r="2393" spans="1:4" x14ac:dyDescent="0.2">
      <c r="A2393" s="51" t="s">
        <v>750</v>
      </c>
      <c r="B2393" s="51" t="s">
        <v>917</v>
      </c>
      <c r="C2393" s="52" t="s">
        <v>5087</v>
      </c>
      <c r="D2393" s="53">
        <v>110910</v>
      </c>
    </row>
    <row r="2394" spans="1:4" x14ac:dyDescent="0.2">
      <c r="A2394" s="51" t="s">
        <v>750</v>
      </c>
      <c r="B2394" s="51" t="s">
        <v>917</v>
      </c>
      <c r="C2394" s="52" t="s">
        <v>5089</v>
      </c>
      <c r="D2394" s="53">
        <v>500</v>
      </c>
    </row>
    <row r="2395" spans="1:4" x14ac:dyDescent="0.2">
      <c r="A2395" s="51" t="s">
        <v>750</v>
      </c>
      <c r="B2395" s="51" t="s">
        <v>917</v>
      </c>
      <c r="C2395" s="52" t="s">
        <v>5090</v>
      </c>
      <c r="D2395" s="53">
        <v>2590</v>
      </c>
    </row>
    <row r="2396" spans="1:4" x14ac:dyDescent="0.2">
      <c r="A2396" s="51" t="s">
        <v>750</v>
      </c>
      <c r="B2396" s="51" t="s">
        <v>917</v>
      </c>
      <c r="C2396" s="52" t="s">
        <v>935</v>
      </c>
      <c r="D2396" s="53">
        <v>640</v>
      </c>
    </row>
    <row r="2397" spans="1:4" x14ac:dyDescent="0.2">
      <c r="A2397" s="51" t="s">
        <v>750</v>
      </c>
      <c r="B2397" s="51" t="s">
        <v>917</v>
      </c>
      <c r="C2397" s="52" t="s">
        <v>5092</v>
      </c>
      <c r="D2397" s="53">
        <v>74340</v>
      </c>
    </row>
    <row r="2398" spans="1:4" x14ac:dyDescent="0.2">
      <c r="A2398" s="51" t="s">
        <v>750</v>
      </c>
      <c r="B2398" s="51" t="s">
        <v>918</v>
      </c>
      <c r="C2398" s="52" t="s">
        <v>935</v>
      </c>
      <c r="D2398" s="53">
        <v>20000</v>
      </c>
    </row>
    <row r="2399" spans="1:4" x14ac:dyDescent="0.2">
      <c r="A2399" s="51" t="s">
        <v>237</v>
      </c>
      <c r="B2399" s="51" t="s">
        <v>237</v>
      </c>
      <c r="C2399" s="52" t="s">
        <v>5088</v>
      </c>
      <c r="D2399" s="53">
        <v>126109</v>
      </c>
    </row>
    <row r="2400" spans="1:4" x14ac:dyDescent="0.2">
      <c r="A2400" s="51" t="s">
        <v>237</v>
      </c>
      <c r="B2400" s="51" t="s">
        <v>237</v>
      </c>
      <c r="C2400" s="52" t="s">
        <v>5089</v>
      </c>
      <c r="D2400" s="53">
        <v>194960</v>
      </c>
    </row>
    <row r="2401" spans="1:4" x14ac:dyDescent="0.2">
      <c r="A2401" s="51" t="s">
        <v>237</v>
      </c>
      <c r="B2401" s="51" t="s">
        <v>237</v>
      </c>
      <c r="C2401" s="52" t="s">
        <v>5090</v>
      </c>
      <c r="D2401" s="53">
        <v>146600</v>
      </c>
    </row>
    <row r="2402" spans="1:4" x14ac:dyDescent="0.2">
      <c r="A2402" s="51" t="s">
        <v>237</v>
      </c>
      <c r="B2402" s="51" t="s">
        <v>237</v>
      </c>
      <c r="C2402" s="52" t="s">
        <v>935</v>
      </c>
      <c r="D2402" s="53">
        <v>1005256</v>
      </c>
    </row>
    <row r="2403" spans="1:4" x14ac:dyDescent="0.2">
      <c r="A2403" s="51" t="s">
        <v>921</v>
      </c>
      <c r="B2403" s="51" t="s">
        <v>921</v>
      </c>
      <c r="C2403" s="52" t="s">
        <v>5092</v>
      </c>
      <c r="D2403" s="53">
        <v>1280</v>
      </c>
    </row>
    <row r="2404" spans="1:4" x14ac:dyDescent="0.2">
      <c r="A2404" s="51" t="s">
        <v>921</v>
      </c>
      <c r="B2404" s="51" t="s">
        <v>24</v>
      </c>
      <c r="C2404" s="52" t="s">
        <v>5093</v>
      </c>
      <c r="D2404" s="53">
        <v>13170</v>
      </c>
    </row>
    <row r="2405" spans="1:4" x14ac:dyDescent="0.2">
      <c r="A2405" s="51" t="s">
        <v>987</v>
      </c>
      <c r="B2405" s="51" t="s">
        <v>924</v>
      </c>
      <c r="C2405" s="52" t="s">
        <v>5087</v>
      </c>
      <c r="D2405" s="53">
        <v>692688</v>
      </c>
    </row>
    <row r="2406" spans="1:4" x14ac:dyDescent="0.2">
      <c r="A2406" s="51" t="s">
        <v>987</v>
      </c>
      <c r="B2406" s="51" t="s">
        <v>924</v>
      </c>
      <c r="C2406" s="52" t="s">
        <v>5089</v>
      </c>
      <c r="D2406" s="53">
        <v>245606</v>
      </c>
    </row>
    <row r="2407" spans="1:4" x14ac:dyDescent="0.2">
      <c r="A2407" s="51" t="s">
        <v>987</v>
      </c>
      <c r="B2407" s="51" t="s">
        <v>924</v>
      </c>
      <c r="C2407" s="52" t="s">
        <v>935</v>
      </c>
      <c r="D2407" s="53">
        <v>498070</v>
      </c>
    </row>
    <row r="2408" spans="1:4" x14ac:dyDescent="0.2">
      <c r="A2408" s="51" t="s">
        <v>991</v>
      </c>
      <c r="B2408" s="51" t="s">
        <v>926</v>
      </c>
      <c r="C2408" s="52" t="s">
        <v>5087</v>
      </c>
      <c r="D2408" s="53">
        <v>-300000</v>
      </c>
    </row>
    <row r="2409" spans="1:4" x14ac:dyDescent="0.2">
      <c r="A2409" s="51" t="s">
        <v>991</v>
      </c>
      <c r="B2409" s="51" t="s">
        <v>926</v>
      </c>
      <c r="C2409" s="52" t="s">
        <v>935</v>
      </c>
      <c r="D2409" s="53">
        <v>2954099</v>
      </c>
    </row>
    <row r="2410" spans="1:4" x14ac:dyDescent="0.2">
      <c r="A2410" s="51" t="s">
        <v>991</v>
      </c>
      <c r="B2410" s="51" t="s">
        <v>926</v>
      </c>
      <c r="C2410" s="52" t="s">
        <v>5094</v>
      </c>
      <c r="D2410" s="53">
        <v>-1000000</v>
      </c>
    </row>
    <row r="2411" spans="1:4" x14ac:dyDescent="0.2">
      <c r="A2411" s="51" t="s">
        <v>991</v>
      </c>
      <c r="B2411" s="51" t="s">
        <v>927</v>
      </c>
      <c r="C2411" s="52" t="s">
        <v>5087</v>
      </c>
      <c r="D2411" s="53">
        <v>106710</v>
      </c>
    </row>
    <row r="2412" spans="1:4" x14ac:dyDescent="0.2">
      <c r="A2412" s="51" t="s">
        <v>991</v>
      </c>
      <c r="B2412" s="51" t="s">
        <v>927</v>
      </c>
      <c r="C2412" s="52" t="s">
        <v>935</v>
      </c>
      <c r="D2412" s="53">
        <v>852389</v>
      </c>
    </row>
    <row r="2413" spans="1:4" x14ac:dyDescent="0.2">
      <c r="A2413" s="51" t="s">
        <v>991</v>
      </c>
      <c r="B2413" s="51" t="s">
        <v>928</v>
      </c>
      <c r="C2413" s="52" t="s">
        <v>5087</v>
      </c>
      <c r="D2413" s="53">
        <v>-573450</v>
      </c>
    </row>
    <row r="2414" spans="1:4" x14ac:dyDescent="0.2">
      <c r="A2414" s="51" t="s">
        <v>991</v>
      </c>
      <c r="B2414" s="51" t="s">
        <v>928</v>
      </c>
      <c r="C2414" s="52" t="s">
        <v>5091</v>
      </c>
      <c r="D2414" s="53">
        <v>-592500</v>
      </c>
    </row>
    <row r="2415" spans="1:4" x14ac:dyDescent="0.2">
      <c r="A2415" s="51" t="s">
        <v>988</v>
      </c>
      <c r="B2415" s="51" t="s">
        <v>704</v>
      </c>
      <c r="C2415" s="52" t="s">
        <v>5088</v>
      </c>
      <c r="D2415" s="53">
        <v>409100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7"/>
  <sheetViews>
    <sheetView workbookViewId="0">
      <selection activeCell="B18" sqref="B18"/>
    </sheetView>
  </sheetViews>
  <sheetFormatPr defaultRowHeight="15" x14ac:dyDescent="0.25"/>
  <cols>
    <col min="2" max="2" width="33.140625" customWidth="1"/>
  </cols>
  <sheetData>
    <row r="6" spans="1:2" ht="14.45" x14ac:dyDescent="0.3">
      <c r="A6" s="44" t="s">
        <v>2</v>
      </c>
      <c r="B6" t="s">
        <v>5087</v>
      </c>
    </row>
    <row r="7" spans="1:2" ht="14.45" x14ac:dyDescent="0.3">
      <c r="A7" s="44" t="s">
        <v>3</v>
      </c>
      <c r="B7" t="s">
        <v>5088</v>
      </c>
    </row>
    <row r="8" spans="1:2" ht="14.45" x14ac:dyDescent="0.3">
      <c r="A8" s="44" t="s">
        <v>4</v>
      </c>
      <c r="B8" t="s">
        <v>5089</v>
      </c>
    </row>
    <row r="9" spans="1:2" ht="14.45" x14ac:dyDescent="0.3">
      <c r="A9" s="44" t="s">
        <v>5</v>
      </c>
      <c r="B9" t="s">
        <v>5090</v>
      </c>
    </row>
    <row r="10" spans="1:2" ht="14.45" x14ac:dyDescent="0.3">
      <c r="A10" s="44" t="s">
        <v>6</v>
      </c>
      <c r="B10" t="s">
        <v>935</v>
      </c>
    </row>
    <row r="11" spans="1:2" ht="14.45" x14ac:dyDescent="0.3">
      <c r="A11" s="44" t="s">
        <v>7</v>
      </c>
      <c r="B11" t="s">
        <v>5091</v>
      </c>
    </row>
    <row r="12" spans="1:2" ht="14.45" x14ac:dyDescent="0.3">
      <c r="A12" s="44" t="s">
        <v>8</v>
      </c>
      <c r="B12" t="s">
        <v>938</v>
      </c>
    </row>
    <row r="13" spans="1:2" ht="15.6" customHeight="1" x14ac:dyDescent="0.3">
      <c r="A13" s="44" t="s">
        <v>9</v>
      </c>
      <c r="B13" t="s">
        <v>5092</v>
      </c>
    </row>
    <row r="14" spans="1:2" ht="15.6" customHeight="1" x14ac:dyDescent="0.3">
      <c r="A14" s="44" t="s">
        <v>10</v>
      </c>
      <c r="B14" t="s">
        <v>5093</v>
      </c>
    </row>
    <row r="15" spans="1:2" ht="14.45" x14ac:dyDescent="0.3">
      <c r="A15" s="44" t="s">
        <v>11</v>
      </c>
      <c r="B15" t="s">
        <v>5094</v>
      </c>
    </row>
    <row r="16" spans="1:2" ht="14.45" x14ac:dyDescent="0.3">
      <c r="A16" s="45" t="s">
        <v>974</v>
      </c>
      <c r="B16" t="s">
        <v>5095</v>
      </c>
    </row>
    <row r="17" spans="1:2" ht="14.45" x14ac:dyDescent="0.3">
      <c r="A17" s="46" t="s">
        <v>13</v>
      </c>
      <c r="B17" t="s">
        <v>5096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2014_15</vt:lpstr>
      <vt:lpstr>2015_16</vt:lpstr>
      <vt:lpstr>Sheet4</vt:lpstr>
      <vt:lpstr>Sheet5</vt:lpstr>
      <vt:lpstr>Sheet7</vt:lpstr>
      <vt:lpstr>1516 list</vt:lpstr>
      <vt:lpstr>Sheet6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fl66</dc:creator>
  <cp:lastModifiedBy>zu18</cp:lastModifiedBy>
  <dcterms:created xsi:type="dcterms:W3CDTF">2015-08-27T09:37:54Z</dcterms:created>
  <dcterms:modified xsi:type="dcterms:W3CDTF">2016-09-05T11:39:13Z</dcterms:modified>
</cp:coreProperties>
</file>