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Y:\ICT\ICT Teams\Management Information\Open Data\Datasets\Agency Social Workers\"/>
    </mc:Choice>
  </mc:AlternateContent>
  <xr:revisionPtr revIDLastSave="0" documentId="13_ncr:1_{3E2EFC4F-CCCE-4862-8789-B270EE7BFE14}" xr6:coauthVersionLast="47" xr6:coauthVersionMax="47" xr10:uidLastSave="{00000000-0000-0000-0000-000000000000}"/>
  <bookViews>
    <workbookView xWindow="28680" yWindow="-120" windowWidth="29040" windowHeight="15840" firstSheet="4" activeTab="4" xr2:uid="{00000000-000D-0000-FFFF-FFFF00000000}"/>
  </bookViews>
  <sheets>
    <sheet name="Agency Costs" sheetId="1" state="hidden" r:id="rId1"/>
    <sheet name="201617 Fig" sheetId="2" state="hidden" r:id="rId2"/>
    <sheet name="Agency RAG" sheetId="5" state="hidden" r:id="rId3"/>
    <sheet name="Consultants" sheetId="4" state="hidden" r:id="rId4"/>
    <sheet name="CMBC AHSC Agency spend" sheetId="6" r:id="rId5"/>
  </sheets>
  <definedNames>
    <definedName name="_xlnm.Print_Area" localSheetId="4">'CMBC AHSC Agency spend'!$A$1:$P$61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6" i="6" l="1"/>
  <c r="D59" i="6"/>
  <c r="P59" i="6"/>
  <c r="N59" i="6"/>
  <c r="L59" i="6"/>
  <c r="J59" i="6"/>
  <c r="H59" i="6"/>
  <c r="F59" i="6"/>
  <c r="K31" i="1" l="1"/>
  <c r="H33" i="1"/>
  <c r="G33" i="1"/>
  <c r="E33" i="1"/>
  <c r="D33" i="1"/>
  <c r="H6" i="4" l="1"/>
  <c r="A6" i="4"/>
  <c r="I26" i="1" l="1"/>
  <c r="I24" i="1"/>
  <c r="K8" i="1"/>
  <c r="K9" i="1"/>
  <c r="K27" i="1"/>
  <c r="K28" i="1"/>
  <c r="K24" i="1"/>
  <c r="K25" i="1"/>
  <c r="K26" i="1"/>
  <c r="I13" i="1" l="1"/>
  <c r="I14" i="1"/>
  <c r="I15" i="1"/>
  <c r="I17" i="1"/>
  <c r="I18" i="1"/>
  <c r="I19" i="1"/>
  <c r="I20" i="1"/>
  <c r="I21" i="1"/>
  <c r="I22" i="1"/>
  <c r="I23" i="1"/>
  <c r="I25" i="1"/>
  <c r="I27" i="1"/>
  <c r="I29" i="1"/>
  <c r="I12" i="1"/>
  <c r="I8" i="1"/>
  <c r="I16" i="1" l="1"/>
  <c r="I9" i="1"/>
  <c r="B11" i="5" l="1"/>
  <c r="B10" i="5"/>
  <c r="B9" i="5"/>
  <c r="B8" i="5"/>
  <c r="B7" i="5"/>
  <c r="B6" i="5"/>
  <c r="B5" i="5"/>
  <c r="B4" i="5"/>
  <c r="B12" i="5" l="1"/>
  <c r="A23" i="1"/>
  <c r="G12" i="5" l="1"/>
  <c r="C12" i="5"/>
  <c r="D8" i="5" s="1"/>
  <c r="D9" i="5" l="1"/>
  <c r="D5" i="5"/>
  <c r="D6" i="5"/>
  <c r="D10" i="5"/>
  <c r="D7" i="5"/>
  <c r="D11" i="5"/>
  <c r="D4" i="5"/>
  <c r="I33" i="1" l="1"/>
  <c r="K13" i="1" l="1"/>
  <c r="K14" i="1"/>
  <c r="K15" i="1"/>
  <c r="K16" i="1"/>
  <c r="K17" i="1"/>
  <c r="K18" i="1"/>
  <c r="K19" i="1"/>
  <c r="K20" i="1"/>
  <c r="K21" i="1"/>
  <c r="K22" i="1"/>
  <c r="K23" i="1"/>
  <c r="K29" i="1"/>
  <c r="K12" i="1"/>
  <c r="K33" i="1" s="1"/>
  <c r="A19" i="2"/>
  <c r="A18" i="2"/>
  <c r="A17" i="2"/>
  <c r="A16" i="2"/>
  <c r="A15" i="2"/>
  <c r="A14" i="2"/>
  <c r="A13" i="2"/>
  <c r="A12" i="2"/>
  <c r="A11" i="2"/>
  <c r="A10" i="2"/>
  <c r="A9" i="2"/>
  <c r="A8" i="2"/>
  <c r="A7" i="2"/>
  <c r="A6" i="2"/>
  <c r="A5" i="2"/>
  <c r="A4" i="2"/>
  <c r="A3" i="2"/>
  <c r="A2" i="2"/>
  <c r="A8" i="1"/>
  <c r="A9" i="1"/>
  <c r="A12" i="1"/>
  <c r="A13" i="1"/>
  <c r="A14" i="1"/>
  <c r="A15" i="1"/>
  <c r="A16" i="1"/>
  <c r="A17" i="1"/>
  <c r="A18" i="1"/>
  <c r="A19" i="1"/>
  <c r="A20" i="1"/>
  <c r="A21" i="1"/>
  <c r="A22" i="1"/>
  <c r="A25" i="1"/>
  <c r="A27" i="1"/>
  <c r="A29" i="1"/>
</calcChain>
</file>

<file path=xl/sharedStrings.xml><?xml version="1.0" encoding="utf-8"?>
<sst xmlns="http://schemas.openxmlformats.org/spreadsheetml/2006/main" count="366" uniqueCount="151">
  <si>
    <t>FL Code</t>
  </si>
  <si>
    <t>Code Marker</t>
  </si>
  <si>
    <t>Service</t>
  </si>
  <si>
    <t>Cost Centre</t>
  </si>
  <si>
    <t>5th Digit</t>
  </si>
  <si>
    <t>6th Digit</t>
  </si>
  <si>
    <t>Description</t>
  </si>
  <si>
    <t>Suffix</t>
  </si>
  <si>
    <t>Spend</t>
  </si>
  <si>
    <t>Annual Budget</t>
  </si>
  <si>
    <t>Balance</t>
  </si>
  <si>
    <t>Commitment</t>
  </si>
  <si>
    <t>Annual Percentage</t>
  </si>
  <si>
    <t>S</t>
  </si>
  <si>
    <t>Adult Health &amp; Social Care</t>
  </si>
  <si>
    <t>Ferney Lee HOP</t>
  </si>
  <si>
    <t>Employees</t>
  </si>
  <si>
    <t>Agency Costs</t>
  </si>
  <si>
    <t>Agency Costs - Acting Manager</t>
  </si>
  <si>
    <t>Agency Costs - Care Asst</t>
  </si>
  <si>
    <t>North Halifax OPPD Service Team</t>
  </si>
  <si>
    <t>Agency Costs - Social Worker</t>
  </si>
  <si>
    <t>South Halifax OPPD Service Team</t>
  </si>
  <si>
    <t>Lower Valley OPPD Service Team</t>
  </si>
  <si>
    <t>Upper Valley OPPD Service Team</t>
  </si>
  <si>
    <t>Calderdale Royal Hospital Social Work Team</t>
  </si>
  <si>
    <t>Agency Costs - Team Manager</t>
  </si>
  <si>
    <t>Mental Capacity Act Team</t>
  </si>
  <si>
    <t>Agency Staff: Social Workers</t>
  </si>
  <si>
    <t>Community Place</t>
  </si>
  <si>
    <t>Agency - Team Leader</t>
  </si>
  <si>
    <t>Agency - Social Workers</t>
  </si>
  <si>
    <t>Fairer Charges Income - Adults</t>
  </si>
  <si>
    <t>Agency Staff - Charging Policy Review</t>
  </si>
  <si>
    <t>AHSC Strategic Management</t>
  </si>
  <si>
    <t>Agency Service Manager (Safeguarding)</t>
  </si>
  <si>
    <t>Safeguarding Adults</t>
  </si>
  <si>
    <t>Agency: Team Manager</t>
  </si>
  <si>
    <t>Community Mental Health Team</t>
  </si>
  <si>
    <t>Community Learning Disabilities Team</t>
  </si>
  <si>
    <t>Agency Costs - Support Workers</t>
  </si>
  <si>
    <t>Occupational Therapy (OT) Assessment Service</t>
  </si>
  <si>
    <t>OT Agency Staff</t>
  </si>
  <si>
    <t>Central Halifax Reablement Teams SIT</t>
  </si>
  <si>
    <t>Agency Reablement Assessor</t>
  </si>
  <si>
    <t>Agency - Team Leader / Advanced Practitioner</t>
  </si>
  <si>
    <t>Social Work Practice Team</t>
  </si>
  <si>
    <t>Agency Staff: Safeguarding Lead</t>
  </si>
  <si>
    <t>Agency Staff: Winter Pressures Money</t>
  </si>
  <si>
    <t>Agency Costs - Social Worker Agency Costs Safeguarding Adults</t>
  </si>
  <si>
    <t>Agency Costs - Admin Staff</t>
  </si>
  <si>
    <t>OBSOLETE was Operations Mgt-Safeguarding &amp; Quality</t>
  </si>
  <si>
    <t>Agency Staff - CMT Social Worker</t>
  </si>
  <si>
    <t>Agency Costs - Advanced Practioner</t>
  </si>
  <si>
    <t>Difference</t>
  </si>
  <si>
    <t>2017/18</t>
  </si>
  <si>
    <t>Total Adult Health &amp; Social Care</t>
  </si>
  <si>
    <t>Glenn Swindell</t>
  </si>
  <si>
    <t>Preparing for Adulthood</t>
  </si>
  <si>
    <t>Notes</t>
  </si>
  <si>
    <t>Social Workers posts currently being recruited to - no further Agency after August</t>
  </si>
  <si>
    <t>LD Commissioned Budget</t>
  </si>
  <si>
    <t>Agency Analysis</t>
  </si>
  <si>
    <t>Consultants Analysis</t>
  </si>
  <si>
    <t>Forecast</t>
  </si>
  <si>
    <t>Full</t>
  </si>
  <si>
    <t>Year</t>
  </si>
  <si>
    <t>Expenditure</t>
  </si>
  <si>
    <t>Agency Staff Forecast Spend 2017/18 -Adults</t>
  </si>
  <si>
    <t>Forecast 2017/18 spend 
£000's</t>
  </si>
  <si>
    <t xml:space="preserve">% spend </t>
  </si>
  <si>
    <t>Assumptions made re anticipated use in 2017/18</t>
  </si>
  <si>
    <t>2016/17 Actual Costs £000's</t>
  </si>
  <si>
    <t>Risk</t>
  </si>
  <si>
    <t>DOLS/MCA</t>
  </si>
  <si>
    <t>Occupational Therapists</t>
  </si>
  <si>
    <t>Locality Social Work Teams, MH &amp; LDS Social Work Teams</t>
  </si>
  <si>
    <t>Hospital Social WorkTeam 
Community Place</t>
  </si>
  <si>
    <t xml:space="preserve">Safeguarding </t>
  </si>
  <si>
    <t>In-house provision (Ferney Lee, Day Centres)</t>
  </si>
  <si>
    <t xml:space="preserve">Service Manager </t>
  </si>
  <si>
    <t>This use of agency staff will end when the new  permanent Service Manager starts on 1st September 2017</t>
  </si>
  <si>
    <t xml:space="preserve">Commissioning Strategy Manager </t>
  </si>
  <si>
    <t>Forecast Spend</t>
  </si>
  <si>
    <t>RISK</t>
  </si>
  <si>
    <r>
      <t>This is an attempt to identify the risk of</t>
    </r>
    <r>
      <rPr>
        <b/>
        <u/>
        <sz val="11"/>
        <color theme="1"/>
        <rFont val="Calibri"/>
        <family val="2"/>
        <scheme val="minor"/>
      </rPr>
      <t xml:space="preserve"> not</t>
    </r>
    <r>
      <rPr>
        <sz val="11"/>
        <color theme="1"/>
        <rFont val="Calibri"/>
        <family val="2"/>
        <scheme val="minor"/>
      </rPr>
      <t xml:space="preserve"> contining the use of agency staff should the planned actions to recruit to vacancies</t>
    </r>
  </si>
  <si>
    <t>Commissioning Strategy Manager has now been extended until 31/3/18 to enable continuing savings being achieved</t>
  </si>
  <si>
    <t>Agency Costs - Advanced Practioner Agency Costs Safeguarding Adults</t>
  </si>
  <si>
    <t>2 x Advanced Practioners covering sickness / vacancy agreed by VRG for 3 months</t>
  </si>
  <si>
    <t>Current Performance compared to earlier in 2017/18</t>
  </si>
  <si>
    <t>The need for OT input continues to support DToC</t>
  </si>
  <si>
    <t>Vacancies  recruited to and limited  use of agency staff in specialist roles (ie MH)</t>
  </si>
  <si>
    <t xml:space="preserve">Some Hospital vacancies have been recruited to. A thoughtful approach is necessary to continue the use of agency staff  to cover gaps as  the risk on length of stay  and DToC will mean a deterioration in discharge performance etc.
Community Place extend through iBCF funding to end of March. The use of agency staff(2) in this area continues. </t>
  </si>
  <si>
    <t>Use of Agency staff to tackle the backlog for 12 weeks only (end of April)</t>
  </si>
  <si>
    <t xml:space="preserve">Use of agency care staff has reduced. 
The major use of agency staff is the vacant Registered Manager (RM) post, who has now been permanently Recruited to from 1st November 2017.  </t>
  </si>
  <si>
    <t xml:space="preserve">
Use of Agency Staff to continue but interviews for permanent staff to take place imminently</t>
  </si>
  <si>
    <t>Spend to date</t>
  </si>
  <si>
    <t>Analysis of Agency and Consultants Spend</t>
  </si>
  <si>
    <t>Gateway to Care</t>
  </si>
  <si>
    <t>2018/19</t>
  </si>
  <si>
    <t>No Longer in Place - Fully Staffed in this area now</t>
  </si>
  <si>
    <t>Permanent Manager now resigned - trying to recruit internally</t>
  </si>
  <si>
    <t>Still using ad-hoc Agency Staff but continuing to reduce</t>
  </si>
  <si>
    <t xml:space="preserve">The Community Place has now completed - no further costs anticipated </t>
  </si>
  <si>
    <t>Commissioning Strategy Manager now finished -no further costs expected</t>
  </si>
  <si>
    <t>Social Worker post agreed to assist with tfr from ISF to Supp Living</t>
  </si>
  <si>
    <t>Continuing to reduce - only 2 currently in place</t>
  </si>
  <si>
    <t>Agency covering the vacant Duty Social Worker post in this team</t>
  </si>
  <si>
    <t>Analysis of Agency and Consultants Spend - to 30th September</t>
  </si>
  <si>
    <t xml:space="preserve">The rectuitment of permanent staff to the BIA Team is complete </t>
  </si>
  <si>
    <t>Disabled Childrens Tean</t>
  </si>
  <si>
    <t>Commissioning FL Codes</t>
  </si>
  <si>
    <t>Full Year</t>
  </si>
  <si>
    <t>Agency</t>
  </si>
  <si>
    <t>2016/17</t>
  </si>
  <si>
    <t>Support in Mind</t>
  </si>
  <si>
    <t>Agency DSW Costs</t>
  </si>
  <si>
    <t>In-House Integrated Day Services - OP/LD</t>
  </si>
  <si>
    <t>Agency Costs -Integrated Specialist Support</t>
  </si>
  <si>
    <t>Agency Costs - Team Leader</t>
  </si>
  <si>
    <t xml:space="preserve"> </t>
  </si>
  <si>
    <t>2019/20</t>
  </si>
  <si>
    <t>Agency Staff - Assistant Director</t>
  </si>
  <si>
    <t>Independent Reviewing Team</t>
  </si>
  <si>
    <t>2020/21</t>
  </si>
  <si>
    <t>Community Social Work Practise</t>
  </si>
  <si>
    <t>Covid-19 Exceptional Items</t>
  </si>
  <si>
    <t>Agency Costs - Unit Management Costs - Temporary Covid Ward</t>
  </si>
  <si>
    <t>Agency Costs - Care Assistants costs - Temporary  Covid Ward</t>
  </si>
  <si>
    <t>2021/22</t>
  </si>
  <si>
    <t>Heatherstones</t>
  </si>
  <si>
    <t>Agency Staff - Reablement Support Assistanty</t>
  </si>
  <si>
    <t>SHARE</t>
  </si>
  <si>
    <t>Agency RSW</t>
  </si>
  <si>
    <t>CHC Team</t>
  </si>
  <si>
    <t>Physical Disability Social Work Team</t>
  </si>
  <si>
    <t>2022/23</t>
  </si>
  <si>
    <t>Agency - IRO</t>
  </si>
  <si>
    <t>Disabled Childrens Team</t>
  </si>
  <si>
    <t>Childrens Safeguarding Unit</t>
  </si>
  <si>
    <t>Turnaround Team / MDST</t>
  </si>
  <si>
    <t>Agency Costs - Service Coordinator</t>
  </si>
  <si>
    <t>Agency Costs - Provision Planner</t>
  </si>
  <si>
    <t>Palliative Care Social Work Team</t>
  </si>
  <si>
    <t>Central OPPD Social Work Team</t>
  </si>
  <si>
    <t>Accessible Homes</t>
  </si>
  <si>
    <t>Agency - Technical Officers</t>
  </si>
  <si>
    <t>Agency - FCOC Consultant</t>
  </si>
  <si>
    <t>OPMH Social Work Team</t>
  </si>
  <si>
    <t>CMBC Adult Health and Social Care: Agency spend 2016/17 to 2022/23</t>
  </si>
  <si>
    <t>Data source: CMBC Finance Analysis of Agency and Consultants Spend 24 April 2019,  18 May 2020, 1 November 2022 and 14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</si>
</sst>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sz val="8"/>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xf numFmtId="0" fontId="18" fillId="0" borderId="0" xfId="0" applyFont="1"/>
    <xf numFmtId="0" fontId="16" fillId="0" borderId="0" xfId="0" applyFont="1" applyBorder="1"/>
    <xf numFmtId="0" fontId="0" fillId="0" borderId="11" xfId="0" applyBorder="1"/>
    <xf numFmtId="0" fontId="0" fillId="0" borderId="11" xfId="0" applyBorder="1" applyAlignment="1">
      <alignment wrapText="1"/>
    </xf>
    <xf numFmtId="0" fontId="0" fillId="0" borderId="0" xfId="0" applyBorder="1" applyAlignment="1">
      <alignment vertical="center" wrapText="1"/>
    </xf>
    <xf numFmtId="0" fontId="0" fillId="0" borderId="0" xfId="0"/>
    <xf numFmtId="0" fontId="0" fillId="0" borderId="11" xfId="0" applyBorder="1" applyAlignment="1">
      <alignment vertical="center" wrapText="1"/>
    </xf>
    <xf numFmtId="0" fontId="0" fillId="0" borderId="11" xfId="0" applyBorder="1"/>
    <xf numFmtId="0" fontId="0" fillId="0" borderId="0" xfId="0" applyBorder="1"/>
    <xf numFmtId="3" fontId="0" fillId="0" borderId="11" xfId="0" applyNumberFormat="1" applyBorder="1"/>
    <xf numFmtId="3" fontId="0" fillId="0" borderId="0" xfId="0" applyNumberFormat="1"/>
    <xf numFmtId="3" fontId="0" fillId="0" borderId="0" xfId="0" applyNumberFormat="1" applyBorder="1"/>
    <xf numFmtId="3" fontId="16" fillId="0" borderId="10" xfId="0" applyNumberFormat="1" applyFont="1" applyBorder="1"/>
    <xf numFmtId="3" fontId="16" fillId="0" borderId="0" xfId="0" applyNumberFormat="1" applyFont="1"/>
    <xf numFmtId="0" fontId="16" fillId="0" borderId="0" xfId="0" applyFont="1" applyBorder="1" applyAlignment="1">
      <alignment horizontal="center"/>
    </xf>
    <xf numFmtId="14" fontId="16" fillId="0" borderId="0" xfId="0" quotePrefix="1" applyNumberFormat="1" applyFont="1" applyBorder="1" applyAlignment="1">
      <alignment horizontal="center"/>
    </xf>
    <xf numFmtId="0" fontId="18" fillId="0" borderId="0" xfId="0" applyFont="1" applyBorder="1" applyAlignment="1">
      <alignment horizontal="center" vertical="center"/>
    </xf>
    <xf numFmtId="0" fontId="16" fillId="0" borderId="11" xfId="0" applyFont="1" applyBorder="1" applyAlignment="1">
      <alignment vertical="center"/>
    </xf>
    <xf numFmtId="0" fontId="16" fillId="0" borderId="11" xfId="0" applyFont="1" applyBorder="1" applyAlignment="1">
      <alignment horizontal="center" vertical="center" wrapText="1"/>
    </xf>
    <xf numFmtId="0" fontId="16" fillId="0" borderId="11" xfId="0" applyFont="1" applyBorder="1" applyAlignment="1">
      <alignment horizontal="center" wrapText="1"/>
    </xf>
    <xf numFmtId="0" fontId="16" fillId="0" borderId="12" xfId="0" applyFont="1" applyBorder="1" applyAlignment="1">
      <alignment horizontal="center" wrapText="1"/>
    </xf>
    <xf numFmtId="0" fontId="16" fillId="0" borderId="11" xfId="0" applyFont="1" applyFill="1" applyBorder="1" applyAlignment="1">
      <alignment horizontal="center" vertical="center" wrapText="1"/>
    </xf>
    <xf numFmtId="0" fontId="0" fillId="0" borderId="11" xfId="0" applyBorder="1" applyAlignment="1">
      <alignment vertical="center"/>
    </xf>
    <xf numFmtId="10" fontId="0" fillId="0" borderId="13" xfId="0" applyNumberFormat="1" applyBorder="1" applyAlignment="1">
      <alignment vertical="center"/>
    </xf>
    <xf numFmtId="0" fontId="0" fillId="0" borderId="11" xfId="0" applyBorder="1" applyAlignment="1"/>
    <xf numFmtId="3" fontId="0" fillId="0" borderId="11" xfId="0" applyNumberFormat="1" applyBorder="1" applyAlignment="1">
      <alignment horizontal="center" vertical="center"/>
    </xf>
    <xf numFmtId="3" fontId="0" fillId="0" borderId="12" xfId="0" applyNumberFormat="1" applyBorder="1" applyAlignment="1">
      <alignment horizontal="center" vertical="center"/>
    </xf>
    <xf numFmtId="0" fontId="0" fillId="0" borderId="14" xfId="0" applyFont="1" applyBorder="1" applyAlignment="1">
      <alignment horizontal="center"/>
    </xf>
    <xf numFmtId="3" fontId="0" fillId="0" borderId="15" xfId="0" applyNumberFormat="1" applyBorder="1" applyAlignment="1">
      <alignment horizontal="center" vertical="center"/>
    </xf>
    <xf numFmtId="0" fontId="0" fillId="0" borderId="16" xfId="0" applyFont="1" applyBorder="1" applyAlignment="1">
      <alignment horizontal="center"/>
    </xf>
    <xf numFmtId="0" fontId="16" fillId="0" borderId="11" xfId="0" applyFont="1" applyBorder="1"/>
    <xf numFmtId="38" fontId="16" fillId="0" borderId="11" xfId="0" applyNumberFormat="1" applyFont="1" applyBorder="1" applyAlignment="1">
      <alignment horizontal="center"/>
    </xf>
    <xf numFmtId="10" fontId="0" fillId="0" borderId="11" xfId="0" applyNumberFormat="1" applyBorder="1"/>
    <xf numFmtId="38" fontId="16" fillId="0" borderId="12" xfId="0" applyNumberFormat="1" applyFont="1" applyBorder="1" applyAlignment="1">
      <alignment horizontal="center"/>
    </xf>
    <xf numFmtId="0" fontId="18" fillId="33" borderId="17" xfId="0" applyFont="1" applyFill="1" applyBorder="1"/>
    <xf numFmtId="0" fontId="0" fillId="33" borderId="18" xfId="0" applyFill="1" applyBorder="1"/>
    <xf numFmtId="0" fontId="0" fillId="33" borderId="19" xfId="0" applyFill="1" applyBorder="1"/>
    <xf numFmtId="0" fontId="0" fillId="0" borderId="0" xfId="0" applyAlignment="1"/>
    <xf numFmtId="0" fontId="0" fillId="33" borderId="20" xfId="0" applyFill="1" applyBorder="1"/>
    <xf numFmtId="0" fontId="0" fillId="33" borderId="0" xfId="0" applyFill="1" applyBorder="1"/>
    <xf numFmtId="0" fontId="0" fillId="33" borderId="15" xfId="0" applyFill="1" applyBorder="1"/>
    <xf numFmtId="0" fontId="0" fillId="33" borderId="21" xfId="0" applyFill="1" applyBorder="1"/>
    <xf numFmtId="0" fontId="0" fillId="33" borderId="22" xfId="0" applyFill="1" applyBorder="1"/>
    <xf numFmtId="0" fontId="0" fillId="33" borderId="23" xfId="0" applyFill="1" applyBorder="1"/>
    <xf numFmtId="38" fontId="0" fillId="0" borderId="11" xfId="0" applyNumberFormat="1" applyFill="1" applyBorder="1" applyAlignment="1">
      <alignment horizontal="center" vertical="center"/>
    </xf>
    <xf numFmtId="3" fontId="0" fillId="0" borderId="11" xfId="0" applyNumberFormat="1" applyFill="1" applyBorder="1"/>
    <xf numFmtId="3" fontId="0" fillId="0" borderId="0" xfId="0" applyNumberFormat="1" applyFill="1"/>
    <xf numFmtId="0" fontId="0" fillId="0" borderId="11" xfId="0" applyBorder="1" applyAlignment="1">
      <alignment horizontal="center" vertical="center"/>
    </xf>
    <xf numFmtId="0" fontId="0" fillId="0" borderId="11" xfId="0" applyBorder="1" applyAlignment="1">
      <alignment horizontal="left" vertical="center" wrapText="1"/>
    </xf>
    <xf numFmtId="0" fontId="18" fillId="33" borderId="18" xfId="0" applyFont="1" applyFill="1" applyBorder="1"/>
    <xf numFmtId="38" fontId="16" fillId="0" borderId="11" xfId="0" applyNumberFormat="1" applyFont="1" applyBorder="1" applyAlignment="1">
      <alignment horizontal="center" vertical="center"/>
    </xf>
    <xf numFmtId="3" fontId="0" fillId="0" borderId="11" xfId="0" applyNumberFormat="1" applyBorder="1" applyAlignment="1">
      <alignment horizontal="center" vertical="center" wrapText="1"/>
    </xf>
    <xf numFmtId="1" fontId="0" fillId="0" borderId="11" xfId="0" applyNumberFormat="1" applyBorder="1"/>
    <xf numFmtId="1" fontId="0" fillId="0" borderId="0" xfId="0" applyNumberFormat="1"/>
    <xf numFmtId="1" fontId="0" fillId="0" borderId="0" xfId="0" applyNumberFormat="1" applyBorder="1"/>
    <xf numFmtId="14" fontId="18" fillId="0" borderId="0" xfId="0" applyNumberFormat="1" applyFont="1"/>
    <xf numFmtId="0" fontId="0" fillId="0" borderId="11" xfId="0" applyBorder="1" applyAlignment="1">
      <alignment horizontal="left"/>
    </xf>
    <xf numFmtId="0" fontId="16" fillId="0" borderId="0" xfId="0" applyFont="1" applyFill="1" applyBorder="1"/>
    <xf numFmtId="3" fontId="0" fillId="0" borderId="0" xfId="0" applyNumberFormat="1" applyFill="1" applyBorder="1"/>
    <xf numFmtId="0" fontId="0" fillId="0" borderId="11" xfId="0" applyFill="1" applyBorder="1"/>
    <xf numFmtId="0" fontId="0" fillId="0" borderId="0" xfId="0"/>
    <xf numFmtId="0" fontId="0" fillId="0" borderId="11" xfId="0" applyBorder="1"/>
    <xf numFmtId="3" fontId="0" fillId="0" borderId="11" xfId="0" applyNumberFormat="1" applyBorder="1"/>
    <xf numFmtId="3" fontId="0" fillId="0" borderId="11" xfId="0" applyNumberFormat="1" applyFill="1" applyBorder="1"/>
    <xf numFmtId="0" fontId="0" fillId="0" borderId="0" xfId="0"/>
    <xf numFmtId="0" fontId="0" fillId="0" borderId="11" xfId="0" applyBorder="1"/>
    <xf numFmtId="3" fontId="0" fillId="0" borderId="11" xfId="0" applyNumberFormat="1" applyBorder="1"/>
    <xf numFmtId="3" fontId="0" fillId="0" borderId="11" xfId="0" applyNumberFormat="1" applyFill="1" applyBorder="1"/>
    <xf numFmtId="0" fontId="0" fillId="0" borderId="0" xfId="0"/>
    <xf numFmtId="0" fontId="0" fillId="0" borderId="11" xfId="0" applyBorder="1"/>
    <xf numFmtId="3" fontId="0" fillId="0" borderId="11" xfId="0" applyNumberFormat="1" applyFill="1" applyBorder="1"/>
    <xf numFmtId="0" fontId="0" fillId="0" borderId="0" xfId="0"/>
    <xf numFmtId="0" fontId="0" fillId="0" borderId="11" xfId="0" applyBorder="1"/>
    <xf numFmtId="3" fontId="0" fillId="0" borderId="11" xfId="0" applyNumberFormat="1" applyBorder="1"/>
    <xf numFmtId="3" fontId="0" fillId="0" borderId="0" xfId="0" applyNumberFormat="1"/>
    <xf numFmtId="3" fontId="0" fillId="0" borderId="0" xfId="0" applyNumberFormat="1" applyBorder="1"/>
    <xf numFmtId="3" fontId="0" fillId="0" borderId="11" xfId="0" applyNumberFormat="1" applyFill="1" applyBorder="1"/>
    <xf numFmtId="0" fontId="0" fillId="0" borderId="0" xfId="0"/>
    <xf numFmtId="0" fontId="0" fillId="0" borderId="11" xfId="0" applyBorder="1"/>
    <xf numFmtId="3" fontId="0" fillId="0" borderId="11" xfId="0" applyNumberFormat="1" applyBorder="1"/>
    <xf numFmtId="3" fontId="0" fillId="0" borderId="11" xfId="0" applyNumberFormat="1" applyFill="1" applyBorder="1"/>
    <xf numFmtId="0" fontId="0" fillId="0" borderId="11" xfId="0" applyBorder="1"/>
    <xf numFmtId="3" fontId="0" fillId="0" borderId="11" xfId="0" applyNumberFormat="1" applyBorder="1"/>
    <xf numFmtId="3" fontId="16" fillId="0" borderId="10" xfId="0" applyNumberFormat="1" applyFont="1" applyBorder="1"/>
    <xf numFmtId="3" fontId="16" fillId="0" borderId="0" xfId="0" applyNumberFormat="1" applyFont="1" applyBorder="1"/>
    <xf numFmtId="0" fontId="0" fillId="0" borderId="0" xfId="0" quotePrefix="1" applyAlignment="1">
      <alignment horizontal="left"/>
    </xf>
    <xf numFmtId="0" fontId="0" fillId="0" borderId="11" xfId="0" applyFont="1" applyBorder="1"/>
    <xf numFmtId="1" fontId="0" fillId="0" borderId="11" xfId="0" applyNumberFormat="1" applyFont="1" applyBorder="1" applyAlignment="1">
      <alignment horizontal="right"/>
    </xf>
    <xf numFmtId="1" fontId="0" fillId="0" borderId="11" xfId="0" applyNumberFormat="1" applyFont="1" applyBorder="1" applyAlignment="1">
      <alignment horizontal="left"/>
    </xf>
    <xf numFmtId="0" fontId="0" fillId="0" borderId="11" xfId="0" applyNumberFormat="1" applyFont="1" applyBorder="1" applyAlignment="1">
      <alignment horizontal="left"/>
    </xf>
    <xf numFmtId="3" fontId="0" fillId="0" borderId="11" xfId="0" applyNumberFormat="1" applyFont="1" applyBorder="1"/>
    <xf numFmtId="0" fontId="0" fillId="0" borderId="11" xfId="0" applyBorder="1" applyAlignment="1">
      <alignment horizontal="left" wrapText="1"/>
    </xf>
    <xf numFmtId="0" fontId="18" fillId="0" borderId="0" xfId="0" applyFont="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266699</xdr:colOff>
      <xdr:row>5</xdr:row>
      <xdr:rowOff>190500</xdr:rowOff>
    </xdr:from>
    <xdr:to>
      <xdr:col>8</xdr:col>
      <xdr:colOff>695322</xdr:colOff>
      <xdr:row>5</xdr:row>
      <xdr:rowOff>638175</xdr:rowOff>
    </xdr:to>
    <xdr:sp macro="" textlink="">
      <xdr:nvSpPr>
        <xdr:cNvPr id="4" name="Oval 3">
          <a:extLst>
            <a:ext uri="{FF2B5EF4-FFF2-40B4-BE49-F238E27FC236}">
              <a16:creationId xmlns:a16="http://schemas.microsoft.com/office/drawing/2014/main" id="{00000000-0008-0000-0200-000004000000}"/>
            </a:ext>
          </a:extLst>
        </xdr:cNvPr>
        <xdr:cNvSpPr/>
      </xdr:nvSpPr>
      <xdr:spPr>
        <a:xfrm rot="10800000" flipV="1">
          <a:off x="10753724" y="3000375"/>
          <a:ext cx="428623" cy="447675"/>
        </a:xfrm>
        <a:prstGeom prst="ellipse">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horz" tIns="0" rtlCol="0" anchor="t" anchorCtr="1"/>
        <a:lstStyle/>
        <a:p>
          <a:r>
            <a:rPr lang="en-GB">
              <a:solidFill>
                <a:sysClr val="windowText" lastClr="000000"/>
              </a:solidFill>
            </a:rPr>
            <a:t>A</a:t>
          </a:r>
        </a:p>
      </xdr:txBody>
    </xdr:sp>
    <xdr:clientData/>
  </xdr:twoCellAnchor>
  <xdr:twoCellAnchor>
    <xdr:from>
      <xdr:col>5</xdr:col>
      <xdr:colOff>409574</xdr:colOff>
      <xdr:row>5</xdr:row>
      <xdr:rowOff>133350</xdr:rowOff>
    </xdr:from>
    <xdr:to>
      <xdr:col>5</xdr:col>
      <xdr:colOff>666749</xdr:colOff>
      <xdr:row>5</xdr:row>
      <xdr:rowOff>590549</xdr:rowOff>
    </xdr:to>
    <xdr:sp macro="" textlink="">
      <xdr:nvSpPr>
        <xdr:cNvPr id="9" name="Down Arrow 8">
          <a:extLst>
            <a:ext uri="{FF2B5EF4-FFF2-40B4-BE49-F238E27FC236}">
              <a16:creationId xmlns:a16="http://schemas.microsoft.com/office/drawing/2014/main" id="{00000000-0008-0000-0200-000009000000}"/>
            </a:ext>
          </a:extLst>
        </xdr:cNvPr>
        <xdr:cNvSpPr/>
      </xdr:nvSpPr>
      <xdr:spPr>
        <a:xfrm>
          <a:off x="7515224" y="2400300"/>
          <a:ext cx="257175" cy="457199"/>
        </a:xfrm>
        <a:prstGeom prst="down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342900</xdr:colOff>
      <xdr:row>8</xdr:row>
      <xdr:rowOff>180975</xdr:rowOff>
    </xdr:from>
    <xdr:to>
      <xdr:col>5</xdr:col>
      <xdr:colOff>619125</xdr:colOff>
      <xdr:row>8</xdr:row>
      <xdr:rowOff>742950</xdr:rowOff>
    </xdr:to>
    <xdr:sp macro="" textlink="">
      <xdr:nvSpPr>
        <xdr:cNvPr id="11" name="Down Arrow 10">
          <a:extLst>
            <a:ext uri="{FF2B5EF4-FFF2-40B4-BE49-F238E27FC236}">
              <a16:creationId xmlns:a16="http://schemas.microsoft.com/office/drawing/2014/main" id="{00000000-0008-0000-0200-00000B000000}"/>
            </a:ext>
          </a:extLst>
        </xdr:cNvPr>
        <xdr:cNvSpPr/>
      </xdr:nvSpPr>
      <xdr:spPr>
        <a:xfrm>
          <a:off x="7448550" y="5200650"/>
          <a:ext cx="276225" cy="561975"/>
        </a:xfrm>
        <a:prstGeom prst="down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266700</xdr:colOff>
      <xdr:row>9</xdr:row>
      <xdr:rowOff>200025</xdr:rowOff>
    </xdr:from>
    <xdr:to>
      <xdr:col>8</xdr:col>
      <xdr:colOff>695326</xdr:colOff>
      <xdr:row>9</xdr:row>
      <xdr:rowOff>600075</xdr:rowOff>
    </xdr:to>
    <xdr:sp macro="" textlink="">
      <xdr:nvSpPr>
        <xdr:cNvPr id="12" name="Oval 11">
          <a:extLst>
            <a:ext uri="{FF2B5EF4-FFF2-40B4-BE49-F238E27FC236}">
              <a16:creationId xmlns:a16="http://schemas.microsoft.com/office/drawing/2014/main" id="{00000000-0008-0000-0200-00000C000000}"/>
            </a:ext>
          </a:extLst>
        </xdr:cNvPr>
        <xdr:cNvSpPr/>
      </xdr:nvSpPr>
      <xdr:spPr>
        <a:xfrm>
          <a:off x="10753725" y="6838950"/>
          <a:ext cx="428626" cy="400050"/>
        </a:xfrm>
        <a:prstGeom prst="ellipse">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tIns="0" rtlCol="0" anchor="ctr" anchorCtr="1"/>
        <a:lstStyle/>
        <a:p>
          <a:pPr algn="ctr"/>
          <a:r>
            <a:rPr lang="en-GB">
              <a:solidFill>
                <a:sysClr val="windowText" lastClr="000000"/>
              </a:solidFill>
            </a:rPr>
            <a:t>G</a:t>
          </a:r>
        </a:p>
      </xdr:txBody>
    </xdr:sp>
    <xdr:clientData/>
  </xdr:twoCellAnchor>
  <xdr:twoCellAnchor>
    <xdr:from>
      <xdr:col>8</xdr:col>
      <xdr:colOff>295273</xdr:colOff>
      <xdr:row>6</xdr:row>
      <xdr:rowOff>190500</xdr:rowOff>
    </xdr:from>
    <xdr:to>
      <xdr:col>8</xdr:col>
      <xdr:colOff>704848</xdr:colOff>
      <xdr:row>6</xdr:row>
      <xdr:rowOff>638175</xdr:rowOff>
    </xdr:to>
    <xdr:sp macro="" textlink="">
      <xdr:nvSpPr>
        <xdr:cNvPr id="13" name="Oval 12">
          <a:extLst>
            <a:ext uri="{FF2B5EF4-FFF2-40B4-BE49-F238E27FC236}">
              <a16:creationId xmlns:a16="http://schemas.microsoft.com/office/drawing/2014/main" id="{00000000-0008-0000-0200-00000D000000}"/>
            </a:ext>
          </a:extLst>
        </xdr:cNvPr>
        <xdr:cNvSpPr/>
      </xdr:nvSpPr>
      <xdr:spPr>
        <a:xfrm rot="10800000" flipV="1">
          <a:off x="10782298" y="3848100"/>
          <a:ext cx="409575" cy="447675"/>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horz" tIns="0" rtlCol="0" anchor="t" anchorCtr="1"/>
        <a:lstStyle/>
        <a:p>
          <a:r>
            <a:rPr lang="en-GB">
              <a:solidFill>
                <a:sysClr val="windowText" lastClr="000000"/>
              </a:solidFill>
            </a:rPr>
            <a:t>R</a:t>
          </a:r>
        </a:p>
      </xdr:txBody>
    </xdr:sp>
    <xdr:clientData/>
  </xdr:twoCellAnchor>
  <xdr:twoCellAnchor>
    <xdr:from>
      <xdr:col>8</xdr:col>
      <xdr:colOff>295274</xdr:colOff>
      <xdr:row>8</xdr:row>
      <xdr:rowOff>190500</xdr:rowOff>
    </xdr:from>
    <xdr:to>
      <xdr:col>8</xdr:col>
      <xdr:colOff>704849</xdr:colOff>
      <xdr:row>8</xdr:row>
      <xdr:rowOff>581025</xdr:rowOff>
    </xdr:to>
    <xdr:sp macro="" textlink="">
      <xdr:nvSpPr>
        <xdr:cNvPr id="14" name="Oval 13">
          <a:extLst>
            <a:ext uri="{FF2B5EF4-FFF2-40B4-BE49-F238E27FC236}">
              <a16:creationId xmlns:a16="http://schemas.microsoft.com/office/drawing/2014/main" id="{00000000-0008-0000-0200-00000E000000}"/>
            </a:ext>
          </a:extLst>
        </xdr:cNvPr>
        <xdr:cNvSpPr/>
      </xdr:nvSpPr>
      <xdr:spPr>
        <a:xfrm rot="10800000" flipV="1">
          <a:off x="10782299" y="5829300"/>
          <a:ext cx="409575" cy="390525"/>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horz" tIns="0" rtlCol="0" anchor="t" anchorCtr="1"/>
        <a:lstStyle/>
        <a:p>
          <a:r>
            <a:rPr lang="en-GB">
              <a:solidFill>
                <a:sysClr val="windowText" lastClr="000000"/>
              </a:solidFill>
            </a:rPr>
            <a:t>R</a:t>
          </a:r>
        </a:p>
      </xdr:txBody>
    </xdr:sp>
    <xdr:clientData/>
  </xdr:twoCellAnchor>
  <xdr:twoCellAnchor>
    <xdr:from>
      <xdr:col>8</xdr:col>
      <xdr:colOff>266700</xdr:colOff>
      <xdr:row>7</xdr:row>
      <xdr:rowOff>200025</xdr:rowOff>
    </xdr:from>
    <xdr:to>
      <xdr:col>8</xdr:col>
      <xdr:colOff>695326</xdr:colOff>
      <xdr:row>7</xdr:row>
      <xdr:rowOff>600075</xdr:rowOff>
    </xdr:to>
    <xdr:sp macro="" textlink="">
      <xdr:nvSpPr>
        <xdr:cNvPr id="17" name="Oval 16">
          <a:extLst>
            <a:ext uri="{FF2B5EF4-FFF2-40B4-BE49-F238E27FC236}">
              <a16:creationId xmlns:a16="http://schemas.microsoft.com/office/drawing/2014/main" id="{00000000-0008-0000-0200-000011000000}"/>
            </a:ext>
          </a:extLst>
        </xdr:cNvPr>
        <xdr:cNvSpPr/>
      </xdr:nvSpPr>
      <xdr:spPr>
        <a:xfrm>
          <a:off x="10753725" y="4991100"/>
          <a:ext cx="428626" cy="400050"/>
        </a:xfrm>
        <a:prstGeom prst="ellipse">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tIns="0" rtlCol="0" anchor="ctr" anchorCtr="1"/>
        <a:lstStyle/>
        <a:p>
          <a:pPr algn="ctr"/>
          <a:r>
            <a:rPr lang="en-GB">
              <a:solidFill>
                <a:sysClr val="windowText" lastClr="000000"/>
              </a:solidFill>
            </a:rPr>
            <a:t>G</a:t>
          </a:r>
        </a:p>
      </xdr:txBody>
    </xdr:sp>
    <xdr:clientData/>
  </xdr:twoCellAnchor>
  <xdr:twoCellAnchor>
    <xdr:from>
      <xdr:col>8</xdr:col>
      <xdr:colOff>257174</xdr:colOff>
      <xdr:row>4</xdr:row>
      <xdr:rowOff>95251</xdr:rowOff>
    </xdr:from>
    <xdr:to>
      <xdr:col>8</xdr:col>
      <xdr:colOff>704847</xdr:colOff>
      <xdr:row>4</xdr:row>
      <xdr:rowOff>457201</xdr:rowOff>
    </xdr:to>
    <xdr:sp macro="" textlink="">
      <xdr:nvSpPr>
        <xdr:cNvPr id="21" name="Oval 20">
          <a:extLst>
            <a:ext uri="{FF2B5EF4-FFF2-40B4-BE49-F238E27FC236}">
              <a16:creationId xmlns:a16="http://schemas.microsoft.com/office/drawing/2014/main" id="{00000000-0008-0000-0200-000015000000}"/>
            </a:ext>
          </a:extLst>
        </xdr:cNvPr>
        <xdr:cNvSpPr/>
      </xdr:nvSpPr>
      <xdr:spPr>
        <a:xfrm rot="10800000" flipV="1">
          <a:off x="9401174" y="2000251"/>
          <a:ext cx="447673" cy="36195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horz" tIns="0" rtlCol="0" anchor="t" anchorCtr="1"/>
        <a:lstStyle/>
        <a:p>
          <a:r>
            <a:rPr lang="en-GB">
              <a:solidFill>
                <a:sysClr val="windowText" lastClr="000000"/>
              </a:solidFill>
            </a:rPr>
            <a:t>R</a:t>
          </a:r>
        </a:p>
      </xdr:txBody>
    </xdr:sp>
    <xdr:clientData/>
  </xdr:twoCellAnchor>
  <xdr:twoCellAnchor>
    <xdr:from>
      <xdr:col>5</xdr:col>
      <xdr:colOff>304800</xdr:colOff>
      <xdr:row>3</xdr:row>
      <xdr:rowOff>95250</xdr:rowOff>
    </xdr:from>
    <xdr:to>
      <xdr:col>5</xdr:col>
      <xdr:colOff>704850</xdr:colOff>
      <xdr:row>3</xdr:row>
      <xdr:rowOff>333375</xdr:rowOff>
    </xdr:to>
    <xdr:sp macro="" textlink="">
      <xdr:nvSpPr>
        <xdr:cNvPr id="3" name="Left-Right Arrow 2">
          <a:extLst>
            <a:ext uri="{FF2B5EF4-FFF2-40B4-BE49-F238E27FC236}">
              <a16:creationId xmlns:a16="http://schemas.microsoft.com/office/drawing/2014/main" id="{00000000-0008-0000-0200-000003000000}"/>
            </a:ext>
          </a:extLst>
        </xdr:cNvPr>
        <xdr:cNvSpPr/>
      </xdr:nvSpPr>
      <xdr:spPr>
        <a:xfrm>
          <a:off x="7410450" y="1428750"/>
          <a:ext cx="400050" cy="23812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304800</xdr:colOff>
      <xdr:row>4</xdr:row>
      <xdr:rowOff>95250</xdr:rowOff>
    </xdr:from>
    <xdr:to>
      <xdr:col>5</xdr:col>
      <xdr:colOff>704850</xdr:colOff>
      <xdr:row>4</xdr:row>
      <xdr:rowOff>333375</xdr:rowOff>
    </xdr:to>
    <xdr:sp macro="" textlink="">
      <xdr:nvSpPr>
        <xdr:cNvPr id="20" name="Left-Right Arrow 19">
          <a:extLst>
            <a:ext uri="{FF2B5EF4-FFF2-40B4-BE49-F238E27FC236}">
              <a16:creationId xmlns:a16="http://schemas.microsoft.com/office/drawing/2014/main" id="{00000000-0008-0000-0200-000014000000}"/>
            </a:ext>
          </a:extLst>
        </xdr:cNvPr>
        <xdr:cNvSpPr/>
      </xdr:nvSpPr>
      <xdr:spPr>
        <a:xfrm>
          <a:off x="7410450" y="1428750"/>
          <a:ext cx="400050" cy="23812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371475</xdr:colOff>
      <xdr:row>6</xdr:row>
      <xdr:rowOff>152401</xdr:rowOff>
    </xdr:from>
    <xdr:to>
      <xdr:col>5</xdr:col>
      <xdr:colOff>628649</xdr:colOff>
      <xdr:row>6</xdr:row>
      <xdr:rowOff>685801</xdr:rowOff>
    </xdr:to>
    <xdr:sp macro="" textlink="">
      <xdr:nvSpPr>
        <xdr:cNvPr id="22" name="Down Arrow 21">
          <a:extLst>
            <a:ext uri="{FF2B5EF4-FFF2-40B4-BE49-F238E27FC236}">
              <a16:creationId xmlns:a16="http://schemas.microsoft.com/office/drawing/2014/main" id="{00000000-0008-0000-0200-000016000000}"/>
            </a:ext>
          </a:extLst>
        </xdr:cNvPr>
        <xdr:cNvSpPr/>
      </xdr:nvSpPr>
      <xdr:spPr>
        <a:xfrm>
          <a:off x="7477125" y="3095626"/>
          <a:ext cx="257174" cy="533400"/>
        </a:xfrm>
        <a:prstGeom prst="downArrow">
          <a:avLst>
            <a:gd name="adj1" fmla="val 50000"/>
            <a:gd name="adj2" fmla="val 47222"/>
          </a:avLst>
        </a:prstGeom>
        <a:solidFill>
          <a:srgbClr val="FF0000"/>
        </a:solidFill>
        <a:ln>
          <a:solidFill>
            <a:srgbClr val="FF0000"/>
          </a:solidFill>
        </a:ln>
        <a:scene3d>
          <a:camera prst="orthographicFront">
            <a:rot lat="10800000" lon="0" rev="0"/>
          </a:camera>
          <a:lightRig rig="threePt"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flatTx/>
        </a:bodyPr>
        <a:lstStyle/>
        <a:p>
          <a:pPr algn="l"/>
          <a:endParaRPr lang="en-GB" sz="1100"/>
        </a:p>
      </xdr:txBody>
    </xdr:sp>
    <xdr:clientData/>
  </xdr:twoCellAnchor>
  <xdr:twoCellAnchor>
    <xdr:from>
      <xdr:col>5</xdr:col>
      <xdr:colOff>371475</xdr:colOff>
      <xdr:row>7</xdr:row>
      <xdr:rowOff>152401</xdr:rowOff>
    </xdr:from>
    <xdr:to>
      <xdr:col>5</xdr:col>
      <xdr:colOff>628649</xdr:colOff>
      <xdr:row>7</xdr:row>
      <xdr:rowOff>609600</xdr:rowOff>
    </xdr:to>
    <xdr:sp macro="" textlink="">
      <xdr:nvSpPr>
        <xdr:cNvPr id="25" name="Down Arrow 24">
          <a:extLst>
            <a:ext uri="{FF2B5EF4-FFF2-40B4-BE49-F238E27FC236}">
              <a16:creationId xmlns:a16="http://schemas.microsoft.com/office/drawing/2014/main" id="{00000000-0008-0000-0200-000019000000}"/>
            </a:ext>
          </a:extLst>
        </xdr:cNvPr>
        <xdr:cNvSpPr/>
      </xdr:nvSpPr>
      <xdr:spPr>
        <a:xfrm>
          <a:off x="7477125" y="4486276"/>
          <a:ext cx="257174" cy="457199"/>
        </a:xfrm>
        <a:prstGeom prst="downArrow">
          <a:avLst>
            <a:gd name="adj1" fmla="val 50000"/>
            <a:gd name="adj2" fmla="val 47222"/>
          </a:avLst>
        </a:prstGeom>
        <a:solidFill>
          <a:srgbClr val="FF0000"/>
        </a:solidFill>
        <a:ln>
          <a:solidFill>
            <a:srgbClr val="FF0000"/>
          </a:solidFill>
        </a:ln>
        <a:scene3d>
          <a:camera prst="orthographicFront">
            <a:rot lat="10800000" lon="0" rev="0"/>
          </a:camera>
          <a:lightRig rig="threePt"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flatTx/>
        </a:bodyPr>
        <a:lstStyle/>
        <a:p>
          <a:pPr algn="l"/>
          <a:endParaRPr lang="en-GB" sz="1100"/>
        </a:p>
      </xdr:txBody>
    </xdr:sp>
    <xdr:clientData/>
  </xdr:twoCellAnchor>
  <xdr:twoCellAnchor>
    <xdr:from>
      <xdr:col>5</xdr:col>
      <xdr:colOff>361950</xdr:colOff>
      <xdr:row>9</xdr:row>
      <xdr:rowOff>133350</xdr:rowOff>
    </xdr:from>
    <xdr:to>
      <xdr:col>5</xdr:col>
      <xdr:colOff>628649</xdr:colOff>
      <xdr:row>9</xdr:row>
      <xdr:rowOff>590549</xdr:rowOff>
    </xdr:to>
    <xdr:sp macro="" textlink="">
      <xdr:nvSpPr>
        <xdr:cNvPr id="26" name="Down Arrow 25">
          <a:extLst>
            <a:ext uri="{FF2B5EF4-FFF2-40B4-BE49-F238E27FC236}">
              <a16:creationId xmlns:a16="http://schemas.microsoft.com/office/drawing/2014/main" id="{00000000-0008-0000-0200-00001A000000}"/>
            </a:ext>
          </a:extLst>
        </xdr:cNvPr>
        <xdr:cNvSpPr/>
      </xdr:nvSpPr>
      <xdr:spPr>
        <a:xfrm>
          <a:off x="7467600" y="6105525"/>
          <a:ext cx="266699" cy="457199"/>
        </a:xfrm>
        <a:prstGeom prst="down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247650</xdr:colOff>
      <xdr:row>10</xdr:row>
      <xdr:rowOff>247650</xdr:rowOff>
    </xdr:from>
    <xdr:to>
      <xdr:col>5</xdr:col>
      <xdr:colOff>676276</xdr:colOff>
      <xdr:row>10</xdr:row>
      <xdr:rowOff>533400</xdr:rowOff>
    </xdr:to>
    <xdr:sp macro="" textlink="">
      <xdr:nvSpPr>
        <xdr:cNvPr id="27" name="Left-Right Arrow 26">
          <a:extLst>
            <a:ext uri="{FF2B5EF4-FFF2-40B4-BE49-F238E27FC236}">
              <a16:creationId xmlns:a16="http://schemas.microsoft.com/office/drawing/2014/main" id="{00000000-0008-0000-0200-00001B000000}"/>
            </a:ext>
          </a:extLst>
        </xdr:cNvPr>
        <xdr:cNvSpPr/>
      </xdr:nvSpPr>
      <xdr:spPr>
        <a:xfrm>
          <a:off x="7353300" y="6934200"/>
          <a:ext cx="428626" cy="285750"/>
        </a:xfrm>
        <a:prstGeom prst="leftRightArrow">
          <a:avLst>
            <a:gd name="adj1" fmla="val 50000"/>
            <a:gd name="adj2" fmla="val 4047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257174</xdr:colOff>
      <xdr:row>3</xdr:row>
      <xdr:rowOff>95251</xdr:rowOff>
    </xdr:from>
    <xdr:to>
      <xdr:col>8</xdr:col>
      <xdr:colOff>704847</xdr:colOff>
      <xdr:row>3</xdr:row>
      <xdr:rowOff>457201</xdr:rowOff>
    </xdr:to>
    <xdr:sp macro="" textlink="">
      <xdr:nvSpPr>
        <xdr:cNvPr id="28" name="Oval 27">
          <a:extLst>
            <a:ext uri="{FF2B5EF4-FFF2-40B4-BE49-F238E27FC236}">
              <a16:creationId xmlns:a16="http://schemas.microsoft.com/office/drawing/2014/main" id="{00000000-0008-0000-0200-00001C000000}"/>
            </a:ext>
          </a:extLst>
        </xdr:cNvPr>
        <xdr:cNvSpPr/>
      </xdr:nvSpPr>
      <xdr:spPr>
        <a:xfrm rot="10800000" flipV="1">
          <a:off x="9401174" y="2000251"/>
          <a:ext cx="447673" cy="36195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horz" tIns="0" rtlCol="0" anchor="t" anchorCtr="1"/>
        <a:lstStyle/>
        <a:p>
          <a:r>
            <a:rPr lang="en-GB">
              <a:solidFill>
                <a:sysClr val="windowText" lastClr="000000"/>
              </a:solidFill>
            </a:rPr>
            <a:t>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workbookViewId="0">
      <selection sqref="A1:XFD1048576"/>
    </sheetView>
  </sheetViews>
  <sheetFormatPr defaultRowHeight="14.5" x14ac:dyDescent="0.35"/>
  <cols>
    <col min="2" max="2" width="29" customWidth="1"/>
    <col min="3" max="3" width="27.54296875" customWidth="1"/>
    <col min="4" max="4" width="11.453125" customWidth="1"/>
    <col min="5" max="5" width="11.1796875" style="7" customWidth="1"/>
    <col min="6" max="6" width="5" style="7" customWidth="1"/>
    <col min="7" max="7" width="10.453125" customWidth="1"/>
    <col min="8" max="8" width="13.26953125" style="7" customWidth="1"/>
    <col min="9" max="9" width="13.26953125" style="7" hidden="1" customWidth="1"/>
    <col min="10" max="10" width="3.81640625" style="7" customWidth="1"/>
    <col min="11" max="11" width="10.81640625" customWidth="1"/>
    <col min="12" max="12" width="3.81640625" customWidth="1"/>
    <col min="13" max="13" width="72.54296875" customWidth="1"/>
  </cols>
  <sheetData>
    <row r="1" spans="1:13" x14ac:dyDescent="0.35">
      <c r="B1" s="2" t="s">
        <v>97</v>
      </c>
      <c r="D1" s="57">
        <v>43579</v>
      </c>
    </row>
    <row r="2" spans="1:13" s="7" customFormat="1" x14ac:dyDescent="0.35">
      <c r="B2" s="2"/>
    </row>
    <row r="3" spans="1:13" x14ac:dyDescent="0.35">
      <c r="B3" s="2" t="s">
        <v>62</v>
      </c>
    </row>
    <row r="4" spans="1:13" x14ac:dyDescent="0.35">
      <c r="A4" s="3"/>
      <c r="B4" s="3"/>
      <c r="C4" s="3"/>
      <c r="D4" s="16" t="s">
        <v>99</v>
      </c>
      <c r="E4" s="16" t="s">
        <v>99</v>
      </c>
      <c r="F4" s="16"/>
      <c r="G4" s="16" t="s">
        <v>55</v>
      </c>
      <c r="H4" s="16" t="s">
        <v>55</v>
      </c>
      <c r="I4" s="16"/>
      <c r="J4" s="3"/>
      <c r="K4" s="3"/>
    </row>
    <row r="5" spans="1:13" s="7" customFormat="1" x14ac:dyDescent="0.35">
      <c r="A5" s="3"/>
      <c r="B5" s="3"/>
      <c r="C5" s="3"/>
      <c r="D5" s="16" t="s">
        <v>112</v>
      </c>
      <c r="E5" s="16" t="s">
        <v>65</v>
      </c>
      <c r="F5" s="16"/>
      <c r="G5" s="16" t="s">
        <v>112</v>
      </c>
      <c r="H5" s="16" t="s">
        <v>65</v>
      </c>
      <c r="I5" s="16"/>
      <c r="J5" s="3"/>
      <c r="K5" s="3"/>
    </row>
    <row r="6" spans="1:13" s="7" customFormat="1" x14ac:dyDescent="0.35">
      <c r="A6" s="3"/>
      <c r="B6" s="3"/>
      <c r="C6" s="3"/>
      <c r="D6" s="17" t="s">
        <v>113</v>
      </c>
      <c r="E6" s="16" t="s">
        <v>66</v>
      </c>
      <c r="F6" s="16"/>
      <c r="G6" s="17" t="s">
        <v>113</v>
      </c>
      <c r="H6" s="16" t="s">
        <v>66</v>
      </c>
      <c r="I6" s="16"/>
      <c r="J6" s="3"/>
      <c r="K6" s="3"/>
    </row>
    <row r="7" spans="1:13" x14ac:dyDescent="0.35">
      <c r="A7" s="3" t="s">
        <v>0</v>
      </c>
      <c r="B7" s="3" t="s">
        <v>3</v>
      </c>
      <c r="C7" s="3" t="s">
        <v>6</v>
      </c>
      <c r="D7" s="16" t="s">
        <v>8</v>
      </c>
      <c r="E7" s="16" t="s">
        <v>64</v>
      </c>
      <c r="F7" s="16"/>
      <c r="G7" s="16" t="s">
        <v>8</v>
      </c>
      <c r="H7" s="16" t="s">
        <v>67</v>
      </c>
      <c r="I7" s="16"/>
      <c r="J7" s="3"/>
      <c r="K7" s="3" t="s">
        <v>54</v>
      </c>
      <c r="M7" s="3" t="s">
        <v>59</v>
      </c>
    </row>
    <row r="8" spans="1:13" x14ac:dyDescent="0.35">
      <c r="A8" s="4" t="str">
        <f>"46030500"</f>
        <v>46030500</v>
      </c>
      <c r="B8" s="4" t="s">
        <v>15</v>
      </c>
      <c r="C8" s="4" t="s">
        <v>18</v>
      </c>
      <c r="D8" s="11">
        <v>0</v>
      </c>
      <c r="E8" s="47">
        <v>0</v>
      </c>
      <c r="F8" s="47"/>
      <c r="G8" s="47">
        <v>33022.54</v>
      </c>
      <c r="H8" s="47">
        <v>33022.54</v>
      </c>
      <c r="I8" s="47">
        <f>H8-G8</f>
        <v>0</v>
      </c>
      <c r="J8" s="9"/>
      <c r="K8" s="54">
        <f>D8-G8</f>
        <v>-33022.54</v>
      </c>
      <c r="L8" s="4"/>
      <c r="M8" s="5" t="s">
        <v>101</v>
      </c>
    </row>
    <row r="9" spans="1:13" x14ac:dyDescent="0.35">
      <c r="A9" s="4" t="str">
        <f>"46030511"</f>
        <v>46030511</v>
      </c>
      <c r="B9" s="4" t="s">
        <v>15</v>
      </c>
      <c r="C9" s="4" t="s">
        <v>19</v>
      </c>
      <c r="D9" s="11">
        <v>17402.240000000002</v>
      </c>
      <c r="E9" s="47">
        <v>17402.240000000002</v>
      </c>
      <c r="F9" s="47"/>
      <c r="G9" s="47">
        <v>31250.400000000001</v>
      </c>
      <c r="H9" s="47">
        <v>31250.400000000001</v>
      </c>
      <c r="I9" s="47">
        <f>H9-G9</f>
        <v>0</v>
      </c>
      <c r="J9" s="9"/>
      <c r="K9" s="54">
        <f>D9-G9</f>
        <v>-13848.16</v>
      </c>
      <c r="L9" s="4"/>
      <c r="M9" s="4" t="s">
        <v>102</v>
      </c>
    </row>
    <row r="10" spans="1:13" x14ac:dyDescent="0.35">
      <c r="D10" s="12"/>
      <c r="E10" s="48"/>
      <c r="F10" s="48"/>
      <c r="G10" s="48"/>
      <c r="H10" s="48"/>
      <c r="I10" s="48"/>
      <c r="K10" s="55"/>
    </row>
    <row r="11" spans="1:13" x14ac:dyDescent="0.35">
      <c r="D11" s="12"/>
      <c r="E11" s="48"/>
      <c r="F11" s="48"/>
      <c r="G11" s="48"/>
      <c r="H11" s="48"/>
      <c r="I11" s="48"/>
      <c r="K11" s="55"/>
    </row>
    <row r="12" spans="1:13" x14ac:dyDescent="0.35">
      <c r="A12" s="4" t="str">
        <f>"88010551"</f>
        <v>88010551</v>
      </c>
      <c r="B12" s="4" t="s">
        <v>20</v>
      </c>
      <c r="C12" s="4" t="s">
        <v>21</v>
      </c>
      <c r="D12" s="11">
        <v>0</v>
      </c>
      <c r="E12" s="47">
        <v>0</v>
      </c>
      <c r="F12" s="47"/>
      <c r="G12" s="47">
        <v>9558.5</v>
      </c>
      <c r="H12" s="47">
        <v>9558.5</v>
      </c>
      <c r="I12" s="47">
        <f t="shared" ref="I12:I27" si="0">H12-G12</f>
        <v>0</v>
      </c>
      <c r="J12" s="9"/>
      <c r="K12" s="54">
        <f t="shared" ref="K12:K31" si="1">D12-G12</f>
        <v>-9558.5</v>
      </c>
      <c r="L12" s="4"/>
      <c r="M12" s="4" t="s">
        <v>100</v>
      </c>
    </row>
    <row r="13" spans="1:13" x14ac:dyDescent="0.35">
      <c r="A13" s="4" t="str">
        <f>"88020551"</f>
        <v>88020551</v>
      </c>
      <c r="B13" s="4" t="s">
        <v>22</v>
      </c>
      <c r="C13" s="4" t="s">
        <v>21</v>
      </c>
      <c r="D13" s="11">
        <v>0</v>
      </c>
      <c r="E13" s="47">
        <v>0</v>
      </c>
      <c r="F13" s="47"/>
      <c r="G13" s="47">
        <v>16686.72</v>
      </c>
      <c r="H13" s="47">
        <v>16686.72</v>
      </c>
      <c r="I13" s="47">
        <f t="shared" si="0"/>
        <v>0</v>
      </c>
      <c r="J13" s="9"/>
      <c r="K13" s="54">
        <f t="shared" si="1"/>
        <v>-16686.72</v>
      </c>
      <c r="L13" s="4"/>
      <c r="M13" s="9" t="s">
        <v>100</v>
      </c>
    </row>
    <row r="14" spans="1:13" x14ac:dyDescent="0.35">
      <c r="A14" s="4" t="str">
        <f>"88030551"</f>
        <v>88030551</v>
      </c>
      <c r="B14" s="4" t="s">
        <v>23</v>
      </c>
      <c r="C14" s="4" t="s">
        <v>21</v>
      </c>
      <c r="D14" s="11">
        <v>0</v>
      </c>
      <c r="E14" s="47">
        <v>0</v>
      </c>
      <c r="F14" s="47"/>
      <c r="G14" s="47">
        <v>21774.400000000001</v>
      </c>
      <c r="H14" s="47">
        <v>21774.400000000001</v>
      </c>
      <c r="I14" s="47">
        <f t="shared" si="0"/>
        <v>0</v>
      </c>
      <c r="J14" s="9"/>
      <c r="K14" s="54">
        <f t="shared" si="1"/>
        <v>-21774.400000000001</v>
      </c>
      <c r="L14" s="4"/>
      <c r="M14" s="9" t="s">
        <v>100</v>
      </c>
    </row>
    <row r="15" spans="1:13" ht="15.75" customHeight="1" x14ac:dyDescent="0.35">
      <c r="A15" s="4" t="str">
        <f>"88050502"</f>
        <v>88050502</v>
      </c>
      <c r="B15" s="4" t="s">
        <v>25</v>
      </c>
      <c r="C15" s="4" t="s">
        <v>26</v>
      </c>
      <c r="D15" s="11">
        <v>0</v>
      </c>
      <c r="E15" s="47">
        <v>0</v>
      </c>
      <c r="F15" s="47"/>
      <c r="G15" s="47">
        <v>52148.51</v>
      </c>
      <c r="H15" s="47">
        <v>52148.51</v>
      </c>
      <c r="I15" s="47">
        <f t="shared" si="0"/>
        <v>0</v>
      </c>
      <c r="J15" s="9"/>
      <c r="K15" s="54">
        <f t="shared" si="1"/>
        <v>-52148.51</v>
      </c>
      <c r="L15" s="4"/>
      <c r="M15" s="9" t="s">
        <v>100</v>
      </c>
    </row>
    <row r="16" spans="1:13" ht="16.5" customHeight="1" x14ac:dyDescent="0.35">
      <c r="A16" s="4" t="str">
        <f>"88050551"</f>
        <v>88050551</v>
      </c>
      <c r="B16" s="4" t="s">
        <v>25</v>
      </c>
      <c r="C16" s="4" t="s">
        <v>21</v>
      </c>
      <c r="D16" s="11">
        <v>0</v>
      </c>
      <c r="E16" s="47">
        <v>0</v>
      </c>
      <c r="F16" s="47"/>
      <c r="G16" s="47">
        <v>30259.54</v>
      </c>
      <c r="H16" s="47">
        <v>30259.54</v>
      </c>
      <c r="I16" s="47">
        <f t="shared" si="0"/>
        <v>0</v>
      </c>
      <c r="J16" s="9"/>
      <c r="K16" s="54">
        <f t="shared" si="1"/>
        <v>-30259.54</v>
      </c>
      <c r="L16" s="4"/>
      <c r="M16" s="9" t="s">
        <v>100</v>
      </c>
    </row>
    <row r="17" spans="1:13" x14ac:dyDescent="0.35">
      <c r="A17" s="4" t="str">
        <f>"88100551"</f>
        <v>88100551</v>
      </c>
      <c r="B17" s="4" t="s">
        <v>27</v>
      </c>
      <c r="C17" s="4" t="s">
        <v>28</v>
      </c>
      <c r="D17" s="11">
        <v>64824.98</v>
      </c>
      <c r="E17" s="47">
        <v>80000</v>
      </c>
      <c r="F17" s="47"/>
      <c r="G17" s="47">
        <v>276364.53999999998</v>
      </c>
      <c r="H17" s="47">
        <v>276364.53999999998</v>
      </c>
      <c r="I17" s="47">
        <f t="shared" si="0"/>
        <v>0</v>
      </c>
      <c r="J17" s="9"/>
      <c r="K17" s="54">
        <f t="shared" si="1"/>
        <v>-211539.55999999997</v>
      </c>
      <c r="L17" s="4"/>
      <c r="M17" s="9" t="s">
        <v>109</v>
      </c>
    </row>
    <row r="18" spans="1:13" ht="15" customHeight="1" x14ac:dyDescent="0.35">
      <c r="A18" s="4" t="str">
        <f>"88160502"</f>
        <v>88160502</v>
      </c>
      <c r="B18" s="4" t="s">
        <v>29</v>
      </c>
      <c r="C18" s="4" t="s">
        <v>30</v>
      </c>
      <c r="D18" s="11">
        <v>8996.4</v>
      </c>
      <c r="E18" s="47">
        <v>9000</v>
      </c>
      <c r="F18" s="47"/>
      <c r="G18" s="47">
        <v>55170.07</v>
      </c>
      <c r="H18" s="47">
        <v>55170.07</v>
      </c>
      <c r="I18" s="47">
        <f t="shared" si="0"/>
        <v>0</v>
      </c>
      <c r="J18" s="9"/>
      <c r="K18" s="54">
        <f t="shared" si="1"/>
        <v>-46173.67</v>
      </c>
      <c r="L18" s="4"/>
      <c r="M18" s="93" t="s">
        <v>103</v>
      </c>
    </row>
    <row r="19" spans="1:13" x14ac:dyDescent="0.35">
      <c r="A19" s="4" t="str">
        <f>"88160551"</f>
        <v>88160551</v>
      </c>
      <c r="B19" s="4" t="s">
        <v>29</v>
      </c>
      <c r="C19" s="4" t="s">
        <v>31</v>
      </c>
      <c r="D19" s="11">
        <v>7716.5</v>
      </c>
      <c r="E19" s="47">
        <v>7720</v>
      </c>
      <c r="F19" s="47"/>
      <c r="G19" s="47">
        <v>57196.11</v>
      </c>
      <c r="H19" s="47">
        <v>57196.11</v>
      </c>
      <c r="I19" s="47">
        <f t="shared" si="0"/>
        <v>0</v>
      </c>
      <c r="J19" s="9"/>
      <c r="K19" s="54">
        <f t="shared" si="1"/>
        <v>-49479.61</v>
      </c>
      <c r="L19" s="4"/>
      <c r="M19" s="93"/>
    </row>
    <row r="20" spans="1:13" x14ac:dyDescent="0.35">
      <c r="A20" s="4" t="str">
        <f>"88250525"</f>
        <v>88250525</v>
      </c>
      <c r="B20" s="4" t="s">
        <v>32</v>
      </c>
      <c r="C20" s="4" t="s">
        <v>33</v>
      </c>
      <c r="D20" s="11">
        <v>19697.400000000001</v>
      </c>
      <c r="E20" s="47">
        <v>20000</v>
      </c>
      <c r="F20" s="47"/>
      <c r="G20" s="47">
        <v>109469.88</v>
      </c>
      <c r="H20" s="47">
        <v>109469.88</v>
      </c>
      <c r="I20" s="47">
        <f t="shared" si="0"/>
        <v>0</v>
      </c>
      <c r="J20" s="9"/>
      <c r="K20" s="54">
        <f t="shared" si="1"/>
        <v>-89772.48000000001</v>
      </c>
      <c r="L20" s="4"/>
      <c r="M20" s="5" t="s">
        <v>104</v>
      </c>
    </row>
    <row r="21" spans="1:13" x14ac:dyDescent="0.35">
      <c r="A21" s="4" t="str">
        <f>"88300523"</f>
        <v>88300523</v>
      </c>
      <c r="B21" s="4" t="s">
        <v>34</v>
      </c>
      <c r="C21" s="4" t="s">
        <v>35</v>
      </c>
      <c r="D21" s="11">
        <v>0</v>
      </c>
      <c r="E21" s="47">
        <v>0</v>
      </c>
      <c r="F21" s="47"/>
      <c r="G21" s="47">
        <v>60078.92</v>
      </c>
      <c r="H21" s="47">
        <v>60078.92</v>
      </c>
      <c r="I21" s="47">
        <f t="shared" si="0"/>
        <v>0</v>
      </c>
      <c r="J21" s="9"/>
      <c r="K21" s="54">
        <f t="shared" si="1"/>
        <v>-60078.92</v>
      </c>
      <c r="L21" s="4"/>
      <c r="M21" s="9" t="s">
        <v>100</v>
      </c>
    </row>
    <row r="22" spans="1:13" x14ac:dyDescent="0.35">
      <c r="A22" s="4" t="str">
        <f>"88360502"</f>
        <v>88360502</v>
      </c>
      <c r="B22" s="4" t="s">
        <v>36</v>
      </c>
      <c r="C22" s="4" t="s">
        <v>37</v>
      </c>
      <c r="D22" s="11">
        <v>0</v>
      </c>
      <c r="E22" s="47">
        <v>0</v>
      </c>
      <c r="F22" s="47"/>
      <c r="G22" s="47">
        <v>4719.5200000000004</v>
      </c>
      <c r="H22" s="47">
        <v>4719.5200000000004</v>
      </c>
      <c r="I22" s="47">
        <f t="shared" si="0"/>
        <v>0</v>
      </c>
      <c r="J22" s="9"/>
      <c r="K22" s="54">
        <f t="shared" si="1"/>
        <v>-4719.5200000000004</v>
      </c>
      <c r="L22" s="4"/>
      <c r="M22" s="9" t="s">
        <v>100</v>
      </c>
    </row>
    <row r="23" spans="1:13" x14ac:dyDescent="0.35">
      <c r="A23" s="4" t="str">
        <f>"88360504"</f>
        <v>88360504</v>
      </c>
      <c r="B23" s="4" t="s">
        <v>36</v>
      </c>
      <c r="C23" s="4" t="s">
        <v>87</v>
      </c>
      <c r="D23" s="11">
        <v>5534.18</v>
      </c>
      <c r="E23" s="47">
        <v>20000</v>
      </c>
      <c r="F23" s="47"/>
      <c r="G23" s="47">
        <v>14097.25</v>
      </c>
      <c r="H23" s="47">
        <v>14097.25</v>
      </c>
      <c r="I23" s="47">
        <f t="shared" si="0"/>
        <v>0</v>
      </c>
      <c r="J23" s="9"/>
      <c r="K23" s="54">
        <f t="shared" si="1"/>
        <v>-8563.07</v>
      </c>
      <c r="L23" s="4"/>
      <c r="M23" s="4" t="s">
        <v>88</v>
      </c>
    </row>
    <row r="24" spans="1:13" s="7" customFormat="1" x14ac:dyDescent="0.35">
      <c r="A24" s="58">
        <v>88440504</v>
      </c>
      <c r="B24" s="9" t="s">
        <v>38</v>
      </c>
      <c r="C24" s="9" t="s">
        <v>31</v>
      </c>
      <c r="D24" s="11">
        <v>40520.61</v>
      </c>
      <c r="E24" s="47">
        <v>40000</v>
      </c>
      <c r="F24" s="47"/>
      <c r="G24" s="47">
        <v>0</v>
      </c>
      <c r="H24" s="47">
        <v>0</v>
      </c>
      <c r="I24" s="47">
        <f t="shared" si="0"/>
        <v>0</v>
      </c>
      <c r="J24" s="9"/>
      <c r="K24" s="54">
        <f t="shared" si="1"/>
        <v>40520.61</v>
      </c>
      <c r="L24" s="9"/>
      <c r="M24" s="9"/>
    </row>
    <row r="25" spans="1:13" x14ac:dyDescent="0.35">
      <c r="A25" s="4" t="str">
        <f>"88440551"</f>
        <v>88440551</v>
      </c>
      <c r="B25" s="4" t="s">
        <v>38</v>
      </c>
      <c r="C25" s="9" t="s">
        <v>31</v>
      </c>
      <c r="D25" s="11">
        <v>87011.72</v>
      </c>
      <c r="E25" s="47">
        <v>70000</v>
      </c>
      <c r="F25" s="47"/>
      <c r="G25" s="47">
        <v>42499.95</v>
      </c>
      <c r="H25" s="47">
        <v>42499.95</v>
      </c>
      <c r="I25" s="47">
        <f t="shared" si="0"/>
        <v>0</v>
      </c>
      <c r="J25" s="9"/>
      <c r="K25" s="54">
        <f t="shared" si="1"/>
        <v>44511.770000000004</v>
      </c>
      <c r="L25" s="4"/>
      <c r="M25" s="4" t="s">
        <v>60</v>
      </c>
    </row>
    <row r="26" spans="1:13" s="7" customFormat="1" x14ac:dyDescent="0.35">
      <c r="A26" s="58">
        <v>88450504</v>
      </c>
      <c r="B26" s="9" t="s">
        <v>39</v>
      </c>
      <c r="C26" s="9" t="s">
        <v>31</v>
      </c>
      <c r="D26" s="11">
        <v>24580.69</v>
      </c>
      <c r="E26" s="47">
        <v>25000</v>
      </c>
      <c r="F26" s="47"/>
      <c r="G26" s="47">
        <v>0</v>
      </c>
      <c r="H26" s="47">
        <v>0</v>
      </c>
      <c r="I26" s="47">
        <f t="shared" si="0"/>
        <v>0</v>
      </c>
      <c r="J26" s="9"/>
      <c r="K26" s="54">
        <f t="shared" si="1"/>
        <v>24580.69</v>
      </c>
      <c r="L26" s="9"/>
      <c r="M26" s="9" t="s">
        <v>105</v>
      </c>
    </row>
    <row r="27" spans="1:13" x14ac:dyDescent="0.35">
      <c r="A27" s="4" t="str">
        <f>"88450506"</f>
        <v>88450506</v>
      </c>
      <c r="B27" s="4" t="s">
        <v>39</v>
      </c>
      <c r="C27" s="4" t="s">
        <v>40</v>
      </c>
      <c r="D27" s="11">
        <v>0</v>
      </c>
      <c r="E27" s="47">
        <v>0</v>
      </c>
      <c r="F27" s="47"/>
      <c r="G27" s="47">
        <v>21193.79</v>
      </c>
      <c r="H27" s="47">
        <v>21193.79</v>
      </c>
      <c r="I27" s="47">
        <f t="shared" si="0"/>
        <v>0</v>
      </c>
      <c r="J27" s="9"/>
      <c r="K27" s="54">
        <f t="shared" si="1"/>
        <v>-21193.79</v>
      </c>
      <c r="L27" s="4"/>
      <c r="M27" s="4" t="s">
        <v>60</v>
      </c>
    </row>
    <row r="28" spans="1:13" s="7" customFormat="1" x14ac:dyDescent="0.35">
      <c r="A28" s="58">
        <v>88650560</v>
      </c>
      <c r="B28" s="9" t="s">
        <v>98</v>
      </c>
      <c r="C28" s="9" t="s">
        <v>40</v>
      </c>
      <c r="D28" s="11">
        <v>12167.5</v>
      </c>
      <c r="E28" s="47">
        <v>20000</v>
      </c>
      <c r="F28" s="47"/>
      <c r="G28" s="47">
        <v>0</v>
      </c>
      <c r="H28" s="47">
        <v>0</v>
      </c>
      <c r="I28" s="47"/>
      <c r="J28" s="9"/>
      <c r="K28" s="54">
        <f t="shared" si="1"/>
        <v>12167.5</v>
      </c>
      <c r="L28" s="9"/>
      <c r="M28" s="9" t="s">
        <v>107</v>
      </c>
    </row>
    <row r="29" spans="1:13" x14ac:dyDescent="0.35">
      <c r="A29" s="4" t="str">
        <f>"88660575"</f>
        <v>88660575</v>
      </c>
      <c r="B29" s="4" t="s">
        <v>41</v>
      </c>
      <c r="C29" s="4" t="s">
        <v>42</v>
      </c>
      <c r="D29" s="11">
        <v>54778.06</v>
      </c>
      <c r="E29" s="47">
        <v>50000</v>
      </c>
      <c r="F29" s="47"/>
      <c r="G29" s="47">
        <v>202269.24</v>
      </c>
      <c r="H29" s="47">
        <v>202269.24</v>
      </c>
      <c r="I29" s="47">
        <f>H29-G29</f>
        <v>0</v>
      </c>
      <c r="J29" s="9"/>
      <c r="K29" s="54">
        <f t="shared" si="1"/>
        <v>-147491.18</v>
      </c>
      <c r="L29" s="4"/>
      <c r="M29" s="8" t="s">
        <v>106</v>
      </c>
    </row>
    <row r="30" spans="1:13" s="7" customFormat="1" x14ac:dyDescent="0.35">
      <c r="A30" s="10"/>
      <c r="B30" s="10"/>
      <c r="C30" s="10"/>
      <c r="D30" s="13"/>
      <c r="E30" s="60"/>
      <c r="F30" s="60"/>
      <c r="G30" s="60"/>
      <c r="H30" s="60"/>
      <c r="I30" s="60"/>
      <c r="J30" s="10"/>
      <c r="K30" s="56"/>
      <c r="L30" s="10"/>
      <c r="M30" s="6"/>
    </row>
    <row r="31" spans="1:13" s="7" customFormat="1" x14ac:dyDescent="0.35">
      <c r="A31" s="9">
        <v>42060504</v>
      </c>
      <c r="B31" s="61" t="s">
        <v>110</v>
      </c>
      <c r="C31" s="9" t="s">
        <v>31</v>
      </c>
      <c r="D31" s="11">
        <v>17383.18</v>
      </c>
      <c r="E31" s="11">
        <v>18000</v>
      </c>
      <c r="F31" s="47"/>
      <c r="G31" s="47"/>
      <c r="H31" s="47"/>
      <c r="I31" s="47"/>
      <c r="J31" s="9"/>
      <c r="K31" s="54">
        <f t="shared" si="1"/>
        <v>17383.18</v>
      </c>
      <c r="L31" s="9"/>
      <c r="M31" s="8" t="s">
        <v>111</v>
      </c>
    </row>
    <row r="32" spans="1:13" s="7" customFormat="1" x14ac:dyDescent="0.35">
      <c r="A32" s="10"/>
      <c r="B32" s="10"/>
      <c r="C32" s="10"/>
      <c r="D32" s="13"/>
      <c r="E32" s="13"/>
      <c r="F32" s="13"/>
      <c r="G32" s="13"/>
      <c r="H32" s="13"/>
      <c r="I32" s="13"/>
      <c r="J32" s="10"/>
      <c r="K32" s="56"/>
      <c r="L32" s="10"/>
      <c r="M32" s="6"/>
    </row>
    <row r="33" spans="2:11" s="1" customFormat="1" ht="15" thickBot="1" x14ac:dyDescent="0.4">
      <c r="B33" s="1" t="s">
        <v>56</v>
      </c>
      <c r="D33" s="14">
        <f>SUM(D8:D31)</f>
        <v>360613.45999999996</v>
      </c>
      <c r="E33" s="14">
        <f>SUM(E8:E31)</f>
        <v>377122.24</v>
      </c>
      <c r="F33" s="15"/>
      <c r="G33" s="14">
        <f>SUM(G8:G31)</f>
        <v>1037759.88</v>
      </c>
      <c r="H33" s="14">
        <f>SUM(H8:H31)</f>
        <v>1037759.88</v>
      </c>
      <c r="I33" s="14">
        <f>SUM(I8:I29)</f>
        <v>0</v>
      </c>
      <c r="K33" s="14">
        <f>SUM(K8:K31)</f>
        <v>-677146.42</v>
      </c>
    </row>
    <row r="34" spans="2:11" ht="15" thickTop="1" x14ac:dyDescent="0.35">
      <c r="D34" s="12"/>
      <c r="E34" s="12"/>
      <c r="F34" s="12"/>
      <c r="G34" s="12"/>
      <c r="H34" s="12"/>
      <c r="I34" s="12"/>
      <c r="K34" s="55"/>
    </row>
  </sheetData>
  <mergeCells count="1">
    <mergeCell ref="M18:M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9"/>
  <sheetViews>
    <sheetView workbookViewId="0">
      <selection activeCell="C40" sqref="C40"/>
    </sheetView>
  </sheetViews>
  <sheetFormatPr defaultRowHeight="14.5" x14ac:dyDescent="0.35"/>
  <sheetData>
    <row r="1" spans="1:13" x14ac:dyDescent="0.35">
      <c r="A1" t="s">
        <v>0</v>
      </c>
      <c r="B1" t="s">
        <v>1</v>
      </c>
      <c r="C1" t="s">
        <v>2</v>
      </c>
      <c r="D1" t="s">
        <v>3</v>
      </c>
      <c r="E1" t="s">
        <v>4</v>
      </c>
      <c r="F1" t="s">
        <v>5</v>
      </c>
      <c r="G1" t="s">
        <v>6</v>
      </c>
      <c r="H1" t="s">
        <v>7</v>
      </c>
      <c r="I1" t="s">
        <v>8</v>
      </c>
      <c r="J1" t="s">
        <v>9</v>
      </c>
      <c r="K1" t="s">
        <v>10</v>
      </c>
      <c r="L1" t="s">
        <v>11</v>
      </c>
      <c r="M1" t="s">
        <v>12</v>
      </c>
    </row>
    <row r="2" spans="1:13" x14ac:dyDescent="0.35">
      <c r="A2" t="str">
        <f>"46030511"</f>
        <v>46030511</v>
      </c>
      <c r="B2" t="s">
        <v>13</v>
      </c>
      <c r="C2" t="s">
        <v>14</v>
      </c>
      <c r="D2" t="s">
        <v>15</v>
      </c>
      <c r="E2" t="s">
        <v>16</v>
      </c>
      <c r="F2" t="s">
        <v>17</v>
      </c>
      <c r="G2" t="s">
        <v>19</v>
      </c>
      <c r="I2">
        <v>8396.24</v>
      </c>
      <c r="J2">
        <v>0</v>
      </c>
      <c r="K2">
        <v>-8396.24</v>
      </c>
      <c r="L2">
        <v>0</v>
      </c>
    </row>
    <row r="3" spans="1:13" x14ac:dyDescent="0.35">
      <c r="A3" t="str">
        <f>"46170513"</f>
        <v>46170513</v>
      </c>
      <c r="B3" t="s">
        <v>13</v>
      </c>
      <c r="C3" t="s">
        <v>14</v>
      </c>
      <c r="D3" t="s">
        <v>43</v>
      </c>
      <c r="E3" t="s">
        <v>16</v>
      </c>
      <c r="F3" t="s">
        <v>17</v>
      </c>
      <c r="G3" t="s">
        <v>44</v>
      </c>
      <c r="I3">
        <v>5783.03</v>
      </c>
      <c r="J3">
        <v>0</v>
      </c>
      <c r="K3">
        <v>-5783.03</v>
      </c>
      <c r="L3">
        <v>0</v>
      </c>
    </row>
    <row r="4" spans="1:13" x14ac:dyDescent="0.35">
      <c r="A4" t="str">
        <f>"88010551"</f>
        <v>88010551</v>
      </c>
      <c r="B4" t="s">
        <v>13</v>
      </c>
      <c r="C4" t="s">
        <v>14</v>
      </c>
      <c r="D4" t="s">
        <v>20</v>
      </c>
      <c r="E4" t="s">
        <v>16</v>
      </c>
      <c r="F4" t="s">
        <v>17</v>
      </c>
      <c r="G4" t="s">
        <v>21</v>
      </c>
      <c r="I4">
        <v>6901.82</v>
      </c>
      <c r="J4">
        <v>0</v>
      </c>
      <c r="K4">
        <v>-6901.82</v>
      </c>
      <c r="L4">
        <v>0</v>
      </c>
    </row>
    <row r="5" spans="1:13" x14ac:dyDescent="0.35">
      <c r="A5" t="str">
        <f>"88020503"</f>
        <v>88020503</v>
      </c>
      <c r="B5" t="s">
        <v>13</v>
      </c>
      <c r="C5" t="s">
        <v>14</v>
      </c>
      <c r="D5" t="s">
        <v>22</v>
      </c>
      <c r="E5" t="s">
        <v>16</v>
      </c>
      <c r="F5" t="s">
        <v>17</v>
      </c>
      <c r="G5" t="s">
        <v>45</v>
      </c>
      <c r="I5">
        <v>1174.3900000000001</v>
      </c>
      <c r="J5">
        <v>0</v>
      </c>
      <c r="K5">
        <v>-1174.3900000000001</v>
      </c>
      <c r="L5">
        <v>0</v>
      </c>
    </row>
    <row r="6" spans="1:13" x14ac:dyDescent="0.35">
      <c r="A6" t="str">
        <f>"88020551"</f>
        <v>88020551</v>
      </c>
      <c r="B6" t="s">
        <v>13</v>
      </c>
      <c r="C6" t="s">
        <v>14</v>
      </c>
      <c r="D6" t="s">
        <v>22</v>
      </c>
      <c r="E6" t="s">
        <v>16</v>
      </c>
      <c r="F6" t="s">
        <v>17</v>
      </c>
      <c r="G6" t="s">
        <v>21</v>
      </c>
      <c r="I6">
        <v>10396.540000000001</v>
      </c>
      <c r="J6">
        <v>0</v>
      </c>
      <c r="K6">
        <v>-10396.540000000001</v>
      </c>
      <c r="L6">
        <v>0</v>
      </c>
    </row>
    <row r="7" spans="1:13" x14ac:dyDescent="0.35">
      <c r="A7" t="str">
        <f>"88030551"</f>
        <v>88030551</v>
      </c>
      <c r="B7" t="s">
        <v>13</v>
      </c>
      <c r="C7" t="s">
        <v>14</v>
      </c>
      <c r="D7" t="s">
        <v>23</v>
      </c>
      <c r="E7" t="s">
        <v>16</v>
      </c>
      <c r="F7" t="s">
        <v>17</v>
      </c>
      <c r="G7" t="s">
        <v>21</v>
      </c>
      <c r="I7">
        <v>11532.44</v>
      </c>
      <c r="J7">
        <v>0</v>
      </c>
      <c r="K7">
        <v>-11532.44</v>
      </c>
      <c r="L7">
        <v>0</v>
      </c>
    </row>
    <row r="8" spans="1:13" x14ac:dyDescent="0.35">
      <c r="A8" t="str">
        <f>"88040551"</f>
        <v>88040551</v>
      </c>
      <c r="B8" t="s">
        <v>13</v>
      </c>
      <c r="C8" t="s">
        <v>14</v>
      </c>
      <c r="D8" t="s">
        <v>24</v>
      </c>
      <c r="E8" t="s">
        <v>16</v>
      </c>
      <c r="F8" t="s">
        <v>17</v>
      </c>
      <c r="G8" t="s">
        <v>21</v>
      </c>
      <c r="I8">
        <v>1510.48</v>
      </c>
      <c r="J8">
        <v>0</v>
      </c>
      <c r="K8">
        <v>-1510.48</v>
      </c>
      <c r="L8">
        <v>0</v>
      </c>
    </row>
    <row r="9" spans="1:13" x14ac:dyDescent="0.35">
      <c r="A9" t="str">
        <f>"88050551"</f>
        <v>88050551</v>
      </c>
      <c r="B9" t="s">
        <v>13</v>
      </c>
      <c r="C9" t="s">
        <v>14</v>
      </c>
      <c r="D9" t="s">
        <v>25</v>
      </c>
      <c r="E9" t="s">
        <v>16</v>
      </c>
      <c r="F9" t="s">
        <v>17</v>
      </c>
      <c r="G9" t="s">
        <v>21</v>
      </c>
      <c r="I9">
        <v>24210.04</v>
      </c>
      <c r="J9">
        <v>16000</v>
      </c>
      <c r="K9">
        <v>-8210.0400000000009</v>
      </c>
      <c r="L9">
        <v>0</v>
      </c>
      <c r="M9">
        <v>151</v>
      </c>
    </row>
    <row r="10" spans="1:13" x14ac:dyDescent="0.35">
      <c r="A10" t="str">
        <f>"88060550"</f>
        <v>88060550</v>
      </c>
      <c r="B10" t="s">
        <v>13</v>
      </c>
      <c r="C10" t="s">
        <v>14</v>
      </c>
      <c r="D10" t="s">
        <v>46</v>
      </c>
      <c r="E10" t="s">
        <v>16</v>
      </c>
      <c r="F10" t="s">
        <v>17</v>
      </c>
      <c r="G10" t="s">
        <v>47</v>
      </c>
      <c r="I10">
        <v>20548.060000000001</v>
      </c>
      <c r="J10">
        <v>0</v>
      </c>
      <c r="K10">
        <v>-20548.060000000001</v>
      </c>
      <c r="L10">
        <v>0</v>
      </c>
    </row>
    <row r="11" spans="1:13" x14ac:dyDescent="0.35">
      <c r="A11" t="str">
        <f>"88060551"</f>
        <v>88060551</v>
      </c>
      <c r="B11" t="s">
        <v>13</v>
      </c>
      <c r="C11" t="s">
        <v>14</v>
      </c>
      <c r="D11" t="s">
        <v>46</v>
      </c>
      <c r="E11" t="s">
        <v>16</v>
      </c>
      <c r="F11" t="s">
        <v>17</v>
      </c>
      <c r="G11" t="s">
        <v>48</v>
      </c>
      <c r="I11">
        <v>3267.36</v>
      </c>
      <c r="J11">
        <v>0</v>
      </c>
      <c r="K11">
        <v>-3267.36</v>
      </c>
      <c r="L11">
        <v>0</v>
      </c>
    </row>
    <row r="12" spans="1:13" x14ac:dyDescent="0.35">
      <c r="A12" t="str">
        <f>"88100551"</f>
        <v>88100551</v>
      </c>
      <c r="B12" t="s">
        <v>13</v>
      </c>
      <c r="C12" t="s">
        <v>14</v>
      </c>
      <c r="D12" t="s">
        <v>27</v>
      </c>
      <c r="E12" t="s">
        <v>16</v>
      </c>
      <c r="F12" t="s">
        <v>17</v>
      </c>
      <c r="G12" t="s">
        <v>28</v>
      </c>
      <c r="I12">
        <v>99156.66</v>
      </c>
      <c r="J12">
        <v>18870</v>
      </c>
      <c r="K12">
        <v>-80286.66</v>
      </c>
      <c r="L12">
        <v>0</v>
      </c>
      <c r="M12">
        <v>525</v>
      </c>
    </row>
    <row r="13" spans="1:13" x14ac:dyDescent="0.35">
      <c r="A13" t="str">
        <f>"88160502"</f>
        <v>88160502</v>
      </c>
      <c r="B13" t="s">
        <v>13</v>
      </c>
      <c r="C13" t="s">
        <v>14</v>
      </c>
      <c r="D13" t="s">
        <v>29</v>
      </c>
      <c r="E13" t="s">
        <v>16</v>
      </c>
      <c r="F13" t="s">
        <v>17</v>
      </c>
      <c r="G13" t="s">
        <v>30</v>
      </c>
      <c r="I13">
        <v>0</v>
      </c>
      <c r="J13">
        <v>28680</v>
      </c>
      <c r="K13">
        <v>28680</v>
      </c>
      <c r="L13">
        <v>0</v>
      </c>
      <c r="M13">
        <v>0</v>
      </c>
    </row>
    <row r="14" spans="1:13" x14ac:dyDescent="0.35">
      <c r="A14" t="str">
        <f>"88360551"</f>
        <v>88360551</v>
      </c>
      <c r="B14" t="s">
        <v>13</v>
      </c>
      <c r="C14" t="s">
        <v>14</v>
      </c>
      <c r="D14" t="s">
        <v>36</v>
      </c>
      <c r="E14" t="s">
        <v>16</v>
      </c>
      <c r="F14" t="s">
        <v>17</v>
      </c>
      <c r="G14" t="s">
        <v>49</v>
      </c>
      <c r="I14">
        <v>15035.52</v>
      </c>
      <c r="J14">
        <v>0</v>
      </c>
      <c r="K14">
        <v>-15035.52</v>
      </c>
      <c r="L14">
        <v>0</v>
      </c>
    </row>
    <row r="15" spans="1:13" x14ac:dyDescent="0.35">
      <c r="A15" t="str">
        <f>"88360560"</f>
        <v>88360560</v>
      </c>
      <c r="B15" t="s">
        <v>13</v>
      </c>
      <c r="C15" t="s">
        <v>14</v>
      </c>
      <c r="D15" t="s">
        <v>36</v>
      </c>
      <c r="E15" t="s">
        <v>16</v>
      </c>
      <c r="F15" t="s">
        <v>17</v>
      </c>
      <c r="G15" t="s">
        <v>50</v>
      </c>
      <c r="I15">
        <v>5946.52</v>
      </c>
      <c r="J15">
        <v>0</v>
      </c>
      <c r="K15">
        <v>-5946.52</v>
      </c>
      <c r="L15">
        <v>0</v>
      </c>
    </row>
    <row r="16" spans="1:13" x14ac:dyDescent="0.35">
      <c r="A16" t="str">
        <f>"88430551"</f>
        <v>88430551</v>
      </c>
      <c r="B16" t="s">
        <v>13</v>
      </c>
      <c r="C16" t="s">
        <v>14</v>
      </c>
      <c r="D16" t="s">
        <v>51</v>
      </c>
      <c r="E16" t="s">
        <v>16</v>
      </c>
      <c r="F16" t="s">
        <v>17</v>
      </c>
      <c r="G16" t="s">
        <v>52</v>
      </c>
      <c r="I16">
        <v>0</v>
      </c>
      <c r="J16">
        <v>47280</v>
      </c>
      <c r="K16">
        <v>47280</v>
      </c>
      <c r="L16">
        <v>0</v>
      </c>
      <c r="M16">
        <v>0</v>
      </c>
    </row>
    <row r="17" spans="1:13" x14ac:dyDescent="0.35">
      <c r="A17" t="str">
        <f>"88430560"</f>
        <v>88430560</v>
      </c>
      <c r="B17" t="s">
        <v>13</v>
      </c>
      <c r="C17" t="s">
        <v>14</v>
      </c>
      <c r="D17" t="s">
        <v>51</v>
      </c>
      <c r="E17" t="s">
        <v>16</v>
      </c>
      <c r="F17" t="s">
        <v>17</v>
      </c>
      <c r="G17" t="s">
        <v>50</v>
      </c>
      <c r="I17">
        <v>2724.33</v>
      </c>
      <c r="J17">
        <v>0</v>
      </c>
      <c r="K17">
        <v>-2724.33</v>
      </c>
      <c r="L17">
        <v>0</v>
      </c>
    </row>
    <row r="18" spans="1:13" x14ac:dyDescent="0.35">
      <c r="A18" t="str">
        <f>"88450503"</f>
        <v>88450503</v>
      </c>
      <c r="B18" t="s">
        <v>13</v>
      </c>
      <c r="C18" t="s">
        <v>14</v>
      </c>
      <c r="D18" t="s">
        <v>39</v>
      </c>
      <c r="E18" t="s">
        <v>16</v>
      </c>
      <c r="F18" t="s">
        <v>17</v>
      </c>
      <c r="G18" t="s">
        <v>53</v>
      </c>
      <c r="I18">
        <v>14587.44</v>
      </c>
      <c r="J18">
        <v>0</v>
      </c>
      <c r="K18">
        <v>-14587.44</v>
      </c>
      <c r="L18">
        <v>0</v>
      </c>
    </row>
    <row r="19" spans="1:13" x14ac:dyDescent="0.35">
      <c r="A19" t="str">
        <f>"88660575"</f>
        <v>88660575</v>
      </c>
      <c r="B19" t="s">
        <v>13</v>
      </c>
      <c r="C19" t="s">
        <v>14</v>
      </c>
      <c r="D19" t="s">
        <v>41</v>
      </c>
      <c r="E19" t="s">
        <v>16</v>
      </c>
      <c r="F19" t="s">
        <v>17</v>
      </c>
      <c r="G19" t="s">
        <v>42</v>
      </c>
      <c r="I19">
        <v>45862.41</v>
      </c>
      <c r="J19">
        <v>146300</v>
      </c>
      <c r="K19">
        <v>100437.59</v>
      </c>
      <c r="L19">
        <v>0</v>
      </c>
      <c r="M19">
        <v>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6"/>
  <sheetViews>
    <sheetView topLeftCell="A4" workbookViewId="0">
      <selection activeCell="B4" sqref="B4:B12"/>
    </sheetView>
  </sheetViews>
  <sheetFormatPr defaultColWidth="9.1796875" defaultRowHeight="14.5" x14ac:dyDescent="0.35"/>
  <cols>
    <col min="1" max="1" width="28.54296875" style="7" customWidth="1"/>
    <col min="2" max="2" width="12.81640625" style="7" customWidth="1"/>
    <col min="3" max="3" width="13.1796875" style="7" customWidth="1"/>
    <col min="4" max="4" width="12.7265625" style="7" hidden="1" customWidth="1"/>
    <col min="5" max="5" width="64.81640625" style="7" customWidth="1"/>
    <col min="6" max="6" width="14.1796875" style="39" customWidth="1"/>
    <col min="7" max="7" width="12.54296875" style="7" customWidth="1"/>
    <col min="8" max="8" width="3.81640625" style="10" customWidth="1"/>
    <col min="9" max="9" width="15.1796875" style="7" customWidth="1"/>
    <col min="10" max="16384" width="9.1796875" style="7"/>
  </cols>
  <sheetData>
    <row r="1" spans="1:9" x14ac:dyDescent="0.35">
      <c r="A1" s="94" t="s">
        <v>68</v>
      </c>
      <c r="B1" s="94"/>
      <c r="C1" s="94"/>
      <c r="D1" s="94"/>
      <c r="E1" s="94"/>
      <c r="F1" s="94"/>
      <c r="G1" s="94"/>
      <c r="H1" s="18"/>
    </row>
    <row r="3" spans="1:9" ht="72.5" x14ac:dyDescent="0.35">
      <c r="A3" s="19" t="s">
        <v>6</v>
      </c>
      <c r="B3" s="19" t="s">
        <v>96</v>
      </c>
      <c r="C3" s="20" t="s">
        <v>69</v>
      </c>
      <c r="D3" s="19" t="s">
        <v>70</v>
      </c>
      <c r="E3" s="20" t="s">
        <v>71</v>
      </c>
      <c r="F3" s="20" t="s">
        <v>89</v>
      </c>
      <c r="G3" s="21" t="s">
        <v>72</v>
      </c>
      <c r="H3" s="22"/>
      <c r="I3" s="23" t="s">
        <v>73</v>
      </c>
    </row>
    <row r="4" spans="1:9" ht="43.5" x14ac:dyDescent="0.35">
      <c r="A4" s="24" t="s">
        <v>74</v>
      </c>
      <c r="B4" s="27">
        <f>'Agency Costs'!D17/1000</f>
        <v>64.824979999999996</v>
      </c>
      <c r="C4" s="46">
        <v>270</v>
      </c>
      <c r="D4" s="25">
        <f>C4/$C$12</f>
        <v>0.26011560693641617</v>
      </c>
      <c r="E4" s="50" t="s">
        <v>95</v>
      </c>
      <c r="F4" s="26"/>
      <c r="G4" s="27">
        <v>292</v>
      </c>
      <c r="H4" s="28"/>
      <c r="I4" s="31"/>
    </row>
    <row r="5" spans="1:9" ht="43.5" customHeight="1" x14ac:dyDescent="0.35">
      <c r="A5" s="24" t="s">
        <v>75</v>
      </c>
      <c r="B5" s="27">
        <f>'Agency Costs'!D29/1000</f>
        <v>54.778059999999996</v>
      </c>
      <c r="C5" s="46">
        <v>200</v>
      </c>
      <c r="D5" s="25">
        <f t="shared" ref="D5:D11" si="0">C5/$C$12</f>
        <v>0.19267822736030829</v>
      </c>
      <c r="E5" s="8" t="s">
        <v>90</v>
      </c>
      <c r="F5" s="26"/>
      <c r="G5" s="27">
        <v>206</v>
      </c>
      <c r="H5" s="30"/>
      <c r="I5" s="31"/>
    </row>
    <row r="6" spans="1:9" ht="53.25" customHeight="1" x14ac:dyDescent="0.35">
      <c r="A6" s="8" t="s">
        <v>76</v>
      </c>
      <c r="B6" s="53" t="e">
        <f>('Agency Costs'!D27+'Agency Costs'!D25+'Agency Costs'!#REF!+'Agency Costs'!D14+'Agency Costs'!D13+'Agency Costs'!#REF!+'Agency Costs'!D12)/1000</f>
        <v>#REF!</v>
      </c>
      <c r="C6" s="46">
        <v>114</v>
      </c>
      <c r="D6" s="25">
        <f t="shared" si="0"/>
        <v>0.10982658959537572</v>
      </c>
      <c r="E6" s="8" t="s">
        <v>91</v>
      </c>
      <c r="F6" s="26"/>
      <c r="G6" s="27">
        <v>233</v>
      </c>
      <c r="H6" s="28"/>
      <c r="I6" s="29"/>
    </row>
    <row r="7" spans="1:9" ht="109.5" customHeight="1" x14ac:dyDescent="0.35">
      <c r="A7" s="8" t="s">
        <v>77</v>
      </c>
      <c r="B7" s="53">
        <f>('Agency Costs'!D15+'Agency Costs'!D16+'Agency Costs'!D18+'Agency Costs'!D19)/1000</f>
        <v>16.712900000000001</v>
      </c>
      <c r="C7" s="46">
        <v>202</v>
      </c>
      <c r="D7" s="25">
        <f t="shared" si="0"/>
        <v>0.19460500963391136</v>
      </c>
      <c r="E7" s="8" t="s">
        <v>92</v>
      </c>
      <c r="F7" s="24"/>
      <c r="G7" s="27">
        <v>154</v>
      </c>
      <c r="H7" s="28"/>
      <c r="I7" s="29"/>
    </row>
    <row r="8" spans="1:9" ht="54" customHeight="1" x14ac:dyDescent="0.35">
      <c r="A8" s="24" t="s">
        <v>78</v>
      </c>
      <c r="B8" s="27">
        <f>('Agency Costs'!D22+'Agency Costs'!D23)/1000</f>
        <v>5.5341800000000001</v>
      </c>
      <c r="C8" s="46">
        <v>15</v>
      </c>
      <c r="D8" s="25">
        <f t="shared" si="0"/>
        <v>1.4450867052023121E-2</v>
      </c>
      <c r="E8" s="8" t="s">
        <v>93</v>
      </c>
      <c r="F8" s="24"/>
      <c r="G8" s="27">
        <v>96</v>
      </c>
      <c r="H8" s="30"/>
      <c r="I8" s="31"/>
    </row>
    <row r="9" spans="1:9" ht="58" x14ac:dyDescent="0.35">
      <c r="A9" s="8" t="s">
        <v>79</v>
      </c>
      <c r="B9" s="53">
        <f>('Agency Costs'!D8+'Agency Costs'!D9)/1000</f>
        <v>17.402240000000003</v>
      </c>
      <c r="C9" s="46">
        <v>67</v>
      </c>
      <c r="D9" s="25">
        <f t="shared" si="0"/>
        <v>6.454720616570328E-2</v>
      </c>
      <c r="E9" s="8" t="s">
        <v>94</v>
      </c>
      <c r="F9" s="26"/>
      <c r="G9" s="27">
        <v>151</v>
      </c>
      <c r="H9" s="30"/>
      <c r="I9" s="29"/>
    </row>
    <row r="10" spans="1:9" ht="56.25" customHeight="1" x14ac:dyDescent="0.35">
      <c r="A10" s="8" t="s">
        <v>80</v>
      </c>
      <c r="B10" s="53">
        <f>'Agency Costs'!D21/1000</f>
        <v>0</v>
      </c>
      <c r="C10" s="46">
        <v>60</v>
      </c>
      <c r="D10" s="25">
        <f t="shared" si="0"/>
        <v>5.7803468208092484E-2</v>
      </c>
      <c r="E10" s="8" t="s">
        <v>81</v>
      </c>
      <c r="F10" s="26"/>
      <c r="G10" s="27">
        <v>15</v>
      </c>
      <c r="H10" s="30"/>
      <c r="I10" s="31"/>
    </row>
    <row r="11" spans="1:9" ht="70.5" customHeight="1" x14ac:dyDescent="0.35">
      <c r="A11" s="8" t="s">
        <v>82</v>
      </c>
      <c r="B11" s="53">
        <f>'Agency Costs'!D20/1000</f>
        <v>19.697400000000002</v>
      </c>
      <c r="C11" s="46">
        <v>110</v>
      </c>
      <c r="D11" s="25">
        <f t="shared" si="0"/>
        <v>0.10597302504816955</v>
      </c>
      <c r="E11" s="8" t="s">
        <v>86</v>
      </c>
      <c r="F11" s="49"/>
      <c r="G11" s="27">
        <v>9</v>
      </c>
      <c r="H11" s="30"/>
      <c r="I11" s="29"/>
    </row>
    <row r="12" spans="1:9" x14ac:dyDescent="0.35">
      <c r="A12" s="32" t="s">
        <v>83</v>
      </c>
      <c r="B12" s="52" t="e">
        <f>SUM(B4:B11)</f>
        <v>#REF!</v>
      </c>
      <c r="C12" s="33">
        <f>SUM(C4:C11)</f>
        <v>1038</v>
      </c>
      <c r="D12" s="34"/>
      <c r="E12" s="9"/>
      <c r="F12" s="26"/>
      <c r="G12" s="33">
        <f>SUM(G4:G11)</f>
        <v>1156</v>
      </c>
      <c r="H12" s="35"/>
      <c r="I12" s="9"/>
    </row>
    <row r="14" spans="1:9" x14ac:dyDescent="0.35">
      <c r="A14" s="36" t="s">
        <v>84</v>
      </c>
      <c r="B14" s="51"/>
      <c r="C14" s="37"/>
      <c r="D14" s="37"/>
      <c r="E14" s="38"/>
    </row>
    <row r="15" spans="1:9" x14ac:dyDescent="0.35">
      <c r="A15" s="40" t="s">
        <v>85</v>
      </c>
      <c r="B15" s="41"/>
      <c r="C15" s="41"/>
      <c r="D15" s="41"/>
      <c r="E15" s="42"/>
    </row>
    <row r="16" spans="1:9" x14ac:dyDescent="0.35">
      <c r="A16" s="43"/>
      <c r="B16" s="44"/>
      <c r="C16" s="44"/>
      <c r="D16" s="44"/>
      <c r="E16" s="45"/>
    </row>
  </sheetData>
  <mergeCells count="1">
    <mergeCell ref="A1:G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
  <sheetViews>
    <sheetView workbookViewId="0">
      <selection activeCell="B2" sqref="B2"/>
    </sheetView>
  </sheetViews>
  <sheetFormatPr defaultColWidth="9.1796875" defaultRowHeight="14.5" x14ac:dyDescent="0.35"/>
  <cols>
    <col min="1" max="1" width="9.1796875" style="7"/>
    <col min="2" max="2" width="24.7265625" style="7" customWidth="1"/>
    <col min="3" max="3" width="35.1796875" style="7" customWidth="1"/>
    <col min="4" max="16384" width="9.1796875" style="7"/>
  </cols>
  <sheetData>
    <row r="1" spans="1:10" x14ac:dyDescent="0.35">
      <c r="B1" s="2" t="s">
        <v>108</v>
      </c>
    </row>
    <row r="2" spans="1:10" x14ac:dyDescent="0.35">
      <c r="B2" s="2"/>
    </row>
    <row r="3" spans="1:10" x14ac:dyDescent="0.35">
      <c r="B3" s="2" t="s">
        <v>63</v>
      </c>
    </row>
    <row r="4" spans="1:10" x14ac:dyDescent="0.35">
      <c r="A4" s="3"/>
      <c r="B4" s="3"/>
      <c r="C4" s="3"/>
      <c r="D4" s="1" t="s">
        <v>99</v>
      </c>
      <c r="E4" s="3"/>
      <c r="F4" s="3" t="s">
        <v>55</v>
      </c>
      <c r="G4" s="3"/>
      <c r="H4" s="3"/>
    </row>
    <row r="5" spans="1:10" x14ac:dyDescent="0.35">
      <c r="A5" s="3" t="s">
        <v>0</v>
      </c>
      <c r="B5" s="3" t="s">
        <v>3</v>
      </c>
      <c r="C5" s="3" t="s">
        <v>6</v>
      </c>
      <c r="D5" s="59" t="s">
        <v>8</v>
      </c>
      <c r="E5" s="3"/>
      <c r="F5" s="3" t="s">
        <v>8</v>
      </c>
      <c r="G5" s="3"/>
      <c r="H5" s="3" t="s">
        <v>54</v>
      </c>
      <c r="J5" s="3" t="s">
        <v>59</v>
      </c>
    </row>
    <row r="6" spans="1:10" x14ac:dyDescent="0.35">
      <c r="A6" s="7" t="str">
        <f>"887L4432"</f>
        <v>887L4432</v>
      </c>
      <c r="B6" s="7" t="s">
        <v>61</v>
      </c>
      <c r="C6" s="7" t="s">
        <v>58</v>
      </c>
      <c r="D6" s="7">
        <v>0</v>
      </c>
      <c r="F6" s="7">
        <v>15553.29</v>
      </c>
      <c r="H6" s="7">
        <f>D6-F6</f>
        <v>-15553.29</v>
      </c>
      <c r="J6" s="7" t="s">
        <v>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61"/>
  <sheetViews>
    <sheetView tabSelected="1" zoomScaleNormal="100" workbookViewId="0"/>
  </sheetViews>
  <sheetFormatPr defaultColWidth="9.1796875" defaultRowHeight="14.5" x14ac:dyDescent="0.35"/>
  <cols>
    <col min="1" max="1" width="13" style="7" customWidth="1"/>
    <col min="2" max="2" width="36.453125" style="7" customWidth="1"/>
    <col min="3" max="3" width="61.54296875" style="7" customWidth="1"/>
    <col min="4" max="4" width="13.6328125" style="79" customWidth="1"/>
    <col min="5" max="5" width="3.7265625" style="79" customWidth="1"/>
    <col min="6" max="6" width="11" style="79" customWidth="1"/>
    <col min="7" max="7" width="5.6328125" style="79" customWidth="1"/>
    <col min="8" max="8" width="10.54296875" style="79" customWidth="1"/>
    <col min="9" max="9" width="5.81640625" style="79" customWidth="1"/>
    <col min="10" max="10" width="8.90625" style="79" customWidth="1"/>
    <col min="11" max="11" width="4.26953125" style="79" customWidth="1"/>
    <col min="12" max="12" width="7.81640625" style="7" bestFit="1" customWidth="1"/>
    <col min="13" max="13" width="5" style="7" customWidth="1"/>
    <col min="14" max="14" width="9.1796875" style="7" bestFit="1" customWidth="1"/>
    <col min="15" max="15" width="3.81640625" style="7" customWidth="1"/>
    <col min="16" max="16" width="9.6328125" style="7" customWidth="1"/>
    <col min="17" max="16384" width="9.1796875" style="7"/>
  </cols>
  <sheetData>
    <row r="1" spans="1:16" x14ac:dyDescent="0.35">
      <c r="A1" s="2" t="s">
        <v>149</v>
      </c>
      <c r="L1" s="57"/>
    </row>
    <row r="2" spans="1:16" x14ac:dyDescent="0.35">
      <c r="B2" s="2"/>
    </row>
    <row r="3" spans="1:16" x14ac:dyDescent="0.35">
      <c r="A3" s="3" t="s">
        <v>0</v>
      </c>
      <c r="B3" s="3" t="s">
        <v>3</v>
      </c>
      <c r="C3" s="3" t="s">
        <v>6</v>
      </c>
      <c r="D3" s="3" t="s">
        <v>136</v>
      </c>
      <c r="E3" s="3"/>
      <c r="F3" s="3" t="s">
        <v>129</v>
      </c>
      <c r="G3" s="3"/>
      <c r="H3" s="3" t="s">
        <v>124</v>
      </c>
      <c r="I3" s="3"/>
      <c r="J3" s="16" t="s">
        <v>121</v>
      </c>
      <c r="K3" s="16"/>
      <c r="L3" s="16" t="s">
        <v>99</v>
      </c>
      <c r="M3" s="16"/>
      <c r="N3" s="16" t="s">
        <v>55</v>
      </c>
      <c r="O3" s="3"/>
      <c r="P3" s="16" t="s">
        <v>114</v>
      </c>
    </row>
    <row r="4" spans="1:16" s="79" customFormat="1" x14ac:dyDescent="0.35">
      <c r="A4" s="90">
        <v>46010532</v>
      </c>
      <c r="B4" s="88" t="s">
        <v>130</v>
      </c>
      <c r="C4" s="88" t="s">
        <v>131</v>
      </c>
      <c r="D4" s="92">
        <v>104705.68</v>
      </c>
      <c r="E4" s="88"/>
      <c r="F4" s="89">
        <v>4726.25</v>
      </c>
      <c r="G4" s="89"/>
      <c r="H4" s="89">
        <v>0</v>
      </c>
      <c r="I4" s="89"/>
      <c r="J4" s="89">
        <v>0</v>
      </c>
      <c r="K4" s="89"/>
      <c r="L4" s="89">
        <v>0</v>
      </c>
      <c r="M4" s="89"/>
      <c r="N4" s="89">
        <v>0</v>
      </c>
      <c r="O4" s="89"/>
      <c r="P4" s="89">
        <v>0</v>
      </c>
    </row>
    <row r="5" spans="1:16" x14ac:dyDescent="0.35">
      <c r="A5" s="91">
        <v>46030500</v>
      </c>
      <c r="B5" s="9" t="s">
        <v>15</v>
      </c>
      <c r="C5" s="9" t="s">
        <v>18</v>
      </c>
      <c r="D5" s="84">
        <v>0</v>
      </c>
      <c r="E5" s="83"/>
      <c r="F5" s="83">
        <v>0</v>
      </c>
      <c r="G5" s="83"/>
      <c r="H5" s="83">
        <v>0</v>
      </c>
      <c r="I5" s="83"/>
      <c r="J5" s="83">
        <v>0</v>
      </c>
      <c r="K5" s="83"/>
      <c r="L5" s="11">
        <v>0</v>
      </c>
      <c r="M5" s="47"/>
      <c r="N5" s="47">
        <v>33022.54</v>
      </c>
      <c r="O5" s="9"/>
      <c r="P5" s="75">
        <v>43500</v>
      </c>
    </row>
    <row r="6" spans="1:16" x14ac:dyDescent="0.35">
      <c r="A6" s="91">
        <v>46030511</v>
      </c>
      <c r="B6" s="9" t="s">
        <v>15</v>
      </c>
      <c r="C6" s="9" t="s">
        <v>19</v>
      </c>
      <c r="D6" s="84">
        <v>0</v>
      </c>
      <c r="E6" s="83"/>
      <c r="F6" s="83">
        <v>0</v>
      </c>
      <c r="G6" s="83"/>
      <c r="H6" s="83">
        <v>0</v>
      </c>
      <c r="I6" s="83"/>
      <c r="J6" s="54">
        <v>-2708.94</v>
      </c>
      <c r="K6" s="83"/>
      <c r="L6" s="11">
        <v>17402.240000000002</v>
      </c>
      <c r="M6" s="47"/>
      <c r="N6" s="47">
        <v>31250.400000000001</v>
      </c>
      <c r="O6" s="9"/>
      <c r="P6" s="75">
        <v>80609</v>
      </c>
    </row>
    <row r="7" spans="1:16" x14ac:dyDescent="0.35">
      <c r="A7" s="91">
        <v>46170513</v>
      </c>
      <c r="B7" s="63" t="s">
        <v>43</v>
      </c>
      <c r="C7" s="63" t="s">
        <v>44</v>
      </c>
      <c r="D7" s="84">
        <v>0</v>
      </c>
      <c r="E7" s="83"/>
      <c r="F7" s="83">
        <v>0</v>
      </c>
      <c r="G7" s="83"/>
      <c r="H7" s="83">
        <v>0</v>
      </c>
      <c r="I7" s="83"/>
      <c r="J7" s="83">
        <v>0</v>
      </c>
      <c r="K7" s="83"/>
      <c r="L7" s="64">
        <v>0</v>
      </c>
      <c r="M7" s="65"/>
      <c r="N7" s="65">
        <v>0</v>
      </c>
      <c r="O7" s="63"/>
      <c r="P7" s="75">
        <v>14262</v>
      </c>
    </row>
    <row r="8" spans="1:16" x14ac:dyDescent="0.35">
      <c r="A8" s="91">
        <v>46200531</v>
      </c>
      <c r="B8" s="63" t="s">
        <v>115</v>
      </c>
      <c r="C8" s="63" t="s">
        <v>116</v>
      </c>
      <c r="D8" s="84">
        <v>0</v>
      </c>
      <c r="E8" s="83"/>
      <c r="F8" s="83">
        <v>0</v>
      </c>
      <c r="G8" s="83"/>
      <c r="H8" s="83">
        <v>0</v>
      </c>
      <c r="I8" s="83"/>
      <c r="J8" s="83">
        <v>0</v>
      </c>
      <c r="K8" s="83"/>
      <c r="L8" s="64">
        <v>0</v>
      </c>
      <c r="M8" s="65"/>
      <c r="N8" s="65">
        <v>0</v>
      </c>
      <c r="O8" s="63"/>
      <c r="P8" s="75">
        <v>228</v>
      </c>
    </row>
    <row r="9" spans="1:16" x14ac:dyDescent="0.35">
      <c r="A9" s="91">
        <v>46280532</v>
      </c>
      <c r="B9" s="63" t="s">
        <v>117</v>
      </c>
      <c r="C9" s="63" t="s">
        <v>40</v>
      </c>
      <c r="D9" s="84">
        <v>0</v>
      </c>
      <c r="E9" s="83"/>
      <c r="F9" s="83">
        <v>0</v>
      </c>
      <c r="G9" s="83"/>
      <c r="H9" s="83">
        <v>0</v>
      </c>
      <c r="I9" s="83"/>
      <c r="J9" s="83">
        <v>0</v>
      </c>
      <c r="K9" s="83"/>
      <c r="L9" s="64">
        <v>0</v>
      </c>
      <c r="M9" s="65"/>
      <c r="N9" s="65">
        <v>0</v>
      </c>
      <c r="O9" s="63"/>
      <c r="P9" s="75">
        <v>826</v>
      </c>
    </row>
    <row r="10" spans="1:16" x14ac:dyDescent="0.35">
      <c r="A10" s="91">
        <v>46280571</v>
      </c>
      <c r="B10" s="83" t="s">
        <v>117</v>
      </c>
      <c r="C10" s="83" t="s">
        <v>118</v>
      </c>
      <c r="D10" s="84">
        <v>0</v>
      </c>
      <c r="E10" s="83"/>
      <c r="F10" s="83">
        <v>0</v>
      </c>
      <c r="G10" s="83"/>
      <c r="H10" s="83">
        <v>0</v>
      </c>
      <c r="I10" s="83"/>
      <c r="J10" s="83">
        <v>0</v>
      </c>
      <c r="K10" s="83"/>
      <c r="L10" s="84">
        <v>0</v>
      </c>
      <c r="M10" s="82"/>
      <c r="N10" s="82">
        <v>0</v>
      </c>
      <c r="O10" s="83"/>
      <c r="P10" s="84">
        <v>11367</v>
      </c>
    </row>
    <row r="11" spans="1:16" x14ac:dyDescent="0.35">
      <c r="A11" s="90">
        <v>46650501</v>
      </c>
      <c r="B11" s="83" t="s">
        <v>132</v>
      </c>
      <c r="C11" s="83" t="s">
        <v>133</v>
      </c>
      <c r="D11" s="84">
        <v>0</v>
      </c>
      <c r="E11" s="83"/>
      <c r="F11" s="54">
        <v>6481.25</v>
      </c>
      <c r="G11" s="83"/>
      <c r="H11" s="83">
        <v>0</v>
      </c>
      <c r="I11" s="83"/>
      <c r="J11" s="83">
        <v>0</v>
      </c>
      <c r="K11" s="83"/>
      <c r="L11" s="84">
        <v>0</v>
      </c>
      <c r="M11" s="82"/>
      <c r="N11" s="82">
        <v>0</v>
      </c>
      <c r="O11" s="83"/>
      <c r="P11" s="84">
        <v>0</v>
      </c>
    </row>
    <row r="12" spans="1:16" x14ac:dyDescent="0.35">
      <c r="A12" s="90"/>
      <c r="D12" s="76"/>
      <c r="F12" s="55"/>
      <c r="L12" s="12"/>
      <c r="M12" s="48"/>
      <c r="N12" s="48"/>
      <c r="P12" s="76"/>
    </row>
    <row r="13" spans="1:16" s="79" customFormat="1" x14ac:dyDescent="0.35">
      <c r="A13" s="90">
        <v>88010503</v>
      </c>
      <c r="B13" s="83" t="s">
        <v>20</v>
      </c>
      <c r="C13" s="83" t="s">
        <v>119</v>
      </c>
      <c r="D13" s="84">
        <v>0</v>
      </c>
      <c r="E13" s="83"/>
      <c r="F13" s="54">
        <v>21418.44</v>
      </c>
      <c r="G13" s="83"/>
      <c r="H13" s="84">
        <v>32374.84</v>
      </c>
      <c r="I13" s="83"/>
      <c r="J13" s="84">
        <v>16657.349999999999</v>
      </c>
      <c r="K13" s="84"/>
      <c r="L13" s="84">
        <v>0</v>
      </c>
      <c r="M13" s="82"/>
      <c r="N13" s="82">
        <v>0</v>
      </c>
      <c r="O13" s="83"/>
      <c r="P13" s="84">
        <v>0</v>
      </c>
    </row>
    <row r="14" spans="1:16" x14ac:dyDescent="0.35">
      <c r="A14" s="91">
        <v>88010551</v>
      </c>
      <c r="B14" s="9" t="s">
        <v>20</v>
      </c>
      <c r="C14" s="83" t="s">
        <v>21</v>
      </c>
      <c r="D14" s="84">
        <v>33185.78</v>
      </c>
      <c r="E14" s="83"/>
      <c r="F14" s="54">
        <v>0</v>
      </c>
      <c r="G14" s="83"/>
      <c r="H14" s="84">
        <v>0</v>
      </c>
      <c r="I14" s="83"/>
      <c r="J14" s="84">
        <v>0</v>
      </c>
      <c r="K14" s="84"/>
      <c r="L14" s="11">
        <v>0</v>
      </c>
      <c r="M14" s="47"/>
      <c r="N14" s="47">
        <v>9558.5</v>
      </c>
      <c r="O14" s="9"/>
      <c r="P14" s="84">
        <v>30993.22</v>
      </c>
    </row>
    <row r="15" spans="1:16" s="62" customFormat="1" x14ac:dyDescent="0.35">
      <c r="A15" s="91">
        <v>88020503</v>
      </c>
      <c r="B15" s="67" t="s">
        <v>22</v>
      </c>
      <c r="C15" s="67" t="s">
        <v>119</v>
      </c>
      <c r="D15" s="84">
        <v>0</v>
      </c>
      <c r="E15" s="83"/>
      <c r="F15" s="54">
        <v>0</v>
      </c>
      <c r="G15" s="83"/>
      <c r="H15" s="84">
        <v>0</v>
      </c>
      <c r="I15" s="83"/>
      <c r="J15" s="84">
        <v>0</v>
      </c>
      <c r="K15" s="84"/>
      <c r="L15" s="64">
        <v>0</v>
      </c>
      <c r="M15" s="65" t="s">
        <v>120</v>
      </c>
      <c r="N15" s="65">
        <v>0</v>
      </c>
      <c r="O15" s="63"/>
      <c r="P15" s="84">
        <v>13481.01</v>
      </c>
    </row>
    <row r="16" spans="1:16" x14ac:dyDescent="0.35">
      <c r="A16" s="91">
        <v>88020551</v>
      </c>
      <c r="B16" s="9" t="s">
        <v>22</v>
      </c>
      <c r="C16" s="9" t="s">
        <v>21</v>
      </c>
      <c r="D16" s="84">
        <v>56082.03</v>
      </c>
      <c r="E16" s="83"/>
      <c r="F16" s="54">
        <v>10080</v>
      </c>
      <c r="G16" s="83"/>
      <c r="H16" s="84">
        <v>0</v>
      </c>
      <c r="I16" s="83"/>
      <c r="J16" s="84">
        <v>0</v>
      </c>
      <c r="K16" s="84"/>
      <c r="L16" s="11">
        <v>0</v>
      </c>
      <c r="M16" s="47"/>
      <c r="N16" s="47">
        <v>16686.72</v>
      </c>
      <c r="O16" s="9"/>
      <c r="P16" s="84">
        <v>36413.42</v>
      </c>
    </row>
    <row r="17" spans="1:16" x14ac:dyDescent="0.35">
      <c r="A17" s="91">
        <v>88030551</v>
      </c>
      <c r="B17" s="9" t="s">
        <v>23</v>
      </c>
      <c r="C17" s="9" t="s">
        <v>21</v>
      </c>
      <c r="D17" s="84">
        <v>55328.33</v>
      </c>
      <c r="E17" s="83"/>
      <c r="F17" s="54">
        <v>848.61</v>
      </c>
      <c r="G17" s="83"/>
      <c r="H17" s="84">
        <v>0</v>
      </c>
      <c r="I17" s="83"/>
      <c r="J17" s="84">
        <v>0</v>
      </c>
      <c r="K17" s="84"/>
      <c r="L17" s="11">
        <v>0</v>
      </c>
      <c r="M17" s="47"/>
      <c r="N17" s="47">
        <v>21774.400000000001</v>
      </c>
      <c r="O17" s="9"/>
      <c r="P17" s="84">
        <v>52169.36</v>
      </c>
    </row>
    <row r="18" spans="1:16" s="66" customFormat="1" x14ac:dyDescent="0.35">
      <c r="A18" s="91">
        <v>88040551</v>
      </c>
      <c r="B18" s="71" t="s">
        <v>24</v>
      </c>
      <c r="C18" s="71" t="s">
        <v>21</v>
      </c>
      <c r="D18" s="84">
        <v>36947.629999999997</v>
      </c>
      <c r="E18" s="83"/>
      <c r="F18" s="54">
        <v>0</v>
      </c>
      <c r="G18" s="83"/>
      <c r="H18" s="84">
        <v>0</v>
      </c>
      <c r="I18" s="83"/>
      <c r="J18" s="84">
        <v>0</v>
      </c>
      <c r="K18" s="84"/>
      <c r="L18" s="68">
        <v>0</v>
      </c>
      <c r="M18" s="69"/>
      <c r="N18" s="69">
        <v>0</v>
      </c>
      <c r="O18" s="67"/>
      <c r="P18" s="84">
        <v>20500.84</v>
      </c>
    </row>
    <row r="19" spans="1:16" ht="15.75" customHeight="1" x14ac:dyDescent="0.35">
      <c r="A19" s="91">
        <v>88050502</v>
      </c>
      <c r="B19" s="9" t="s">
        <v>25</v>
      </c>
      <c r="C19" s="9" t="s">
        <v>26</v>
      </c>
      <c r="D19" s="84">
        <v>0</v>
      </c>
      <c r="E19" s="83"/>
      <c r="F19" s="54">
        <v>0</v>
      </c>
      <c r="G19" s="83"/>
      <c r="H19" s="84">
        <v>0</v>
      </c>
      <c r="I19" s="83"/>
      <c r="J19" s="84">
        <v>0</v>
      </c>
      <c r="K19" s="84"/>
      <c r="L19" s="11">
        <v>0</v>
      </c>
      <c r="M19" s="47"/>
      <c r="N19" s="47">
        <v>52148.51</v>
      </c>
      <c r="O19" s="9"/>
      <c r="P19" s="84">
        <v>30888.02</v>
      </c>
    </row>
    <row r="20" spans="1:16" s="79" customFormat="1" ht="15.75" customHeight="1" x14ac:dyDescent="0.35">
      <c r="A20" s="91">
        <v>88050505</v>
      </c>
      <c r="B20" s="83" t="s">
        <v>25</v>
      </c>
      <c r="C20" s="83" t="s">
        <v>141</v>
      </c>
      <c r="D20" s="84">
        <v>3174.67</v>
      </c>
      <c r="E20" s="83"/>
      <c r="F20" s="54">
        <v>0</v>
      </c>
      <c r="G20" s="83"/>
      <c r="H20" s="84">
        <v>0</v>
      </c>
      <c r="I20" s="83"/>
      <c r="J20" s="84">
        <v>0</v>
      </c>
      <c r="K20" s="84"/>
      <c r="L20" s="84">
        <v>0</v>
      </c>
      <c r="M20" s="82"/>
      <c r="N20" s="84">
        <v>0</v>
      </c>
      <c r="O20" s="84"/>
      <c r="P20" s="84">
        <v>0</v>
      </c>
    </row>
    <row r="21" spans="1:16" s="79" customFormat="1" ht="15.75" customHeight="1" x14ac:dyDescent="0.35">
      <c r="A21" s="91">
        <v>88050506</v>
      </c>
      <c r="B21" s="83" t="s">
        <v>25</v>
      </c>
      <c r="C21" s="83" t="s">
        <v>142</v>
      </c>
      <c r="D21" s="84">
        <v>644.75</v>
      </c>
      <c r="E21" s="83"/>
      <c r="F21" s="54">
        <v>0</v>
      </c>
      <c r="G21" s="83"/>
      <c r="H21" s="84">
        <v>0</v>
      </c>
      <c r="I21" s="83"/>
      <c r="J21" s="84">
        <v>0</v>
      </c>
      <c r="K21" s="84"/>
      <c r="L21" s="84">
        <v>0</v>
      </c>
      <c r="M21" s="82"/>
      <c r="N21" s="84">
        <v>0</v>
      </c>
      <c r="O21" s="84"/>
      <c r="P21" s="84">
        <v>0</v>
      </c>
    </row>
    <row r="22" spans="1:16" ht="16.5" customHeight="1" x14ac:dyDescent="0.35">
      <c r="A22" s="91">
        <v>88050551</v>
      </c>
      <c r="B22" s="9" t="s">
        <v>25</v>
      </c>
      <c r="C22" s="9" t="s">
        <v>21</v>
      </c>
      <c r="D22" s="84">
        <v>394885.69</v>
      </c>
      <c r="E22" s="83"/>
      <c r="F22" s="54">
        <v>83258.92</v>
      </c>
      <c r="G22" s="83"/>
      <c r="H22" s="84">
        <v>147668.10999999999</v>
      </c>
      <c r="I22" s="83"/>
      <c r="J22" s="84">
        <v>44293.97</v>
      </c>
      <c r="K22" s="84"/>
      <c r="L22" s="11">
        <v>0</v>
      </c>
      <c r="M22" s="47"/>
      <c r="N22" s="47">
        <v>30259.54</v>
      </c>
      <c r="O22" s="9"/>
      <c r="P22" s="84">
        <v>72565.56</v>
      </c>
    </row>
    <row r="23" spans="1:16" s="70" customFormat="1" ht="16.5" customHeight="1" x14ac:dyDescent="0.35">
      <c r="A23" s="91">
        <v>88060550</v>
      </c>
      <c r="B23" s="74" t="s">
        <v>46</v>
      </c>
      <c r="C23" s="74" t="s">
        <v>47</v>
      </c>
      <c r="D23" s="84">
        <v>0</v>
      </c>
      <c r="E23" s="83"/>
      <c r="F23" s="54">
        <v>0</v>
      </c>
      <c r="G23" s="83"/>
      <c r="H23" s="84">
        <v>0</v>
      </c>
      <c r="I23" s="83"/>
      <c r="J23" s="84">
        <v>0</v>
      </c>
      <c r="K23" s="84"/>
      <c r="L23" s="84">
        <v>0</v>
      </c>
      <c r="M23" s="72"/>
      <c r="N23" s="72">
        <v>0</v>
      </c>
      <c r="O23" s="71"/>
      <c r="P23" s="84">
        <v>25449.1</v>
      </c>
    </row>
    <row r="24" spans="1:16" s="79" customFormat="1" ht="16.5" customHeight="1" x14ac:dyDescent="0.35">
      <c r="A24" s="91">
        <v>88070551</v>
      </c>
      <c r="B24" s="83" t="s">
        <v>144</v>
      </c>
      <c r="C24" s="83" t="s">
        <v>21</v>
      </c>
      <c r="D24" s="84">
        <v>104036.44</v>
      </c>
      <c r="E24" s="83"/>
      <c r="F24" s="54">
        <v>0</v>
      </c>
      <c r="G24" s="83"/>
      <c r="H24" s="84">
        <v>0</v>
      </c>
      <c r="I24" s="83"/>
      <c r="J24" s="54">
        <v>0</v>
      </c>
      <c r="K24" s="83"/>
      <c r="L24" s="84">
        <v>0</v>
      </c>
      <c r="M24" s="83"/>
      <c r="N24" s="84">
        <v>0</v>
      </c>
      <c r="O24" s="84"/>
      <c r="P24" s="84">
        <v>0</v>
      </c>
    </row>
    <row r="25" spans="1:16" s="79" customFormat="1" ht="16.5" customHeight="1" x14ac:dyDescent="0.35">
      <c r="A25" s="91">
        <v>88080551</v>
      </c>
      <c r="B25" s="83" t="s">
        <v>143</v>
      </c>
      <c r="C25" s="83" t="s">
        <v>21</v>
      </c>
      <c r="D25" s="84">
        <v>11105.99</v>
      </c>
      <c r="E25" s="83"/>
      <c r="F25" s="54">
        <v>0</v>
      </c>
      <c r="G25" s="83"/>
      <c r="H25" s="84">
        <v>0</v>
      </c>
      <c r="I25" s="83"/>
      <c r="J25" s="84">
        <v>0</v>
      </c>
      <c r="K25" s="84"/>
      <c r="L25" s="84">
        <v>0</v>
      </c>
      <c r="M25" s="82"/>
      <c r="N25" s="84">
        <v>0</v>
      </c>
      <c r="O25" s="83"/>
      <c r="P25" s="84">
        <v>0</v>
      </c>
    </row>
    <row r="26" spans="1:16" x14ac:dyDescent="0.35">
      <c r="A26" s="91">
        <v>88100551</v>
      </c>
      <c r="B26" s="9" t="s">
        <v>27</v>
      </c>
      <c r="C26" s="9" t="s">
        <v>28</v>
      </c>
      <c r="D26" s="84">
        <v>0</v>
      </c>
      <c r="E26" s="83"/>
      <c r="F26" s="54">
        <v>0</v>
      </c>
      <c r="G26" s="83"/>
      <c r="H26" s="84">
        <v>0</v>
      </c>
      <c r="I26" s="83"/>
      <c r="J26" s="84">
        <v>0</v>
      </c>
      <c r="K26" s="84"/>
      <c r="L26" s="11">
        <v>64824.98</v>
      </c>
      <c r="M26" s="47"/>
      <c r="N26" s="47">
        <v>276364.53999999998</v>
      </c>
      <c r="O26" s="9"/>
      <c r="P26" s="84">
        <v>292010.71000000002</v>
      </c>
    </row>
    <row r="27" spans="1:16" s="79" customFormat="1" x14ac:dyDescent="0.35">
      <c r="A27" s="90">
        <v>88110551</v>
      </c>
      <c r="B27" s="83" t="s">
        <v>125</v>
      </c>
      <c r="C27" s="83" t="s">
        <v>28</v>
      </c>
      <c r="D27" s="84">
        <v>0</v>
      </c>
      <c r="E27" s="83"/>
      <c r="F27" s="54">
        <v>70319.09</v>
      </c>
      <c r="G27" s="83"/>
      <c r="H27" s="84">
        <v>18869.830000000002</v>
      </c>
      <c r="I27" s="83"/>
      <c r="J27" s="84">
        <v>0</v>
      </c>
      <c r="K27" s="84"/>
      <c r="L27" s="84">
        <v>0</v>
      </c>
      <c r="M27" s="82"/>
      <c r="N27" s="82">
        <v>0</v>
      </c>
      <c r="O27" s="83"/>
      <c r="P27" s="84">
        <v>0</v>
      </c>
    </row>
    <row r="28" spans="1:16" s="79" customFormat="1" x14ac:dyDescent="0.35">
      <c r="A28" s="90">
        <v>88130551</v>
      </c>
      <c r="B28" s="83" t="s">
        <v>134</v>
      </c>
      <c r="C28" s="83" t="s">
        <v>28</v>
      </c>
      <c r="D28" s="84">
        <v>9817.61</v>
      </c>
      <c r="E28" s="83"/>
      <c r="F28" s="54">
        <v>42858.12</v>
      </c>
      <c r="G28" s="83"/>
      <c r="H28" s="84">
        <v>0</v>
      </c>
      <c r="I28" s="83"/>
      <c r="J28" s="84">
        <v>0</v>
      </c>
      <c r="K28" s="84"/>
      <c r="L28" s="84">
        <v>0</v>
      </c>
      <c r="M28" s="82"/>
      <c r="N28" s="82">
        <v>0</v>
      </c>
      <c r="O28" s="83"/>
      <c r="P28" s="84">
        <v>0</v>
      </c>
    </row>
    <row r="29" spans="1:16" ht="15" customHeight="1" x14ac:dyDescent="0.35">
      <c r="A29" s="91">
        <v>88160502</v>
      </c>
      <c r="B29" s="9" t="s">
        <v>29</v>
      </c>
      <c r="C29" s="9" t="s">
        <v>30</v>
      </c>
      <c r="D29" s="84">
        <v>0</v>
      </c>
      <c r="E29" s="83"/>
      <c r="F29" s="54">
        <v>0</v>
      </c>
      <c r="G29" s="83"/>
      <c r="H29" s="84">
        <v>0</v>
      </c>
      <c r="I29" s="83"/>
      <c r="J29" s="84">
        <v>0</v>
      </c>
      <c r="K29" s="84"/>
      <c r="L29" s="11">
        <v>8996.4</v>
      </c>
      <c r="M29" s="47"/>
      <c r="N29" s="47">
        <v>55170.07</v>
      </c>
      <c r="O29" s="9"/>
      <c r="P29" s="84">
        <v>30800</v>
      </c>
    </row>
    <row r="30" spans="1:16" x14ac:dyDescent="0.35">
      <c r="A30" s="91">
        <v>88160551</v>
      </c>
      <c r="B30" s="9" t="s">
        <v>29</v>
      </c>
      <c r="C30" s="9" t="s">
        <v>31</v>
      </c>
      <c r="D30" s="84">
        <v>0</v>
      </c>
      <c r="E30" s="83"/>
      <c r="F30" s="54">
        <v>0</v>
      </c>
      <c r="G30" s="83"/>
      <c r="H30" s="84">
        <v>0</v>
      </c>
      <c r="I30" s="83"/>
      <c r="J30" s="84">
        <v>0</v>
      </c>
      <c r="K30" s="84"/>
      <c r="L30" s="11">
        <v>7716.5</v>
      </c>
      <c r="M30" s="47"/>
      <c r="N30" s="47">
        <v>57196.11</v>
      </c>
      <c r="O30" s="9"/>
      <c r="P30" s="84">
        <v>19330.59</v>
      </c>
    </row>
    <row r="31" spans="1:16" s="79" customFormat="1" x14ac:dyDescent="0.35">
      <c r="A31" s="91">
        <v>88180502</v>
      </c>
      <c r="B31" s="83" t="s">
        <v>145</v>
      </c>
      <c r="C31" s="83" t="s">
        <v>146</v>
      </c>
      <c r="D31" s="84">
        <v>723.76</v>
      </c>
      <c r="E31" s="83"/>
      <c r="F31" s="54">
        <v>0</v>
      </c>
      <c r="G31" s="83"/>
      <c r="H31" s="84">
        <v>0</v>
      </c>
      <c r="I31" s="83"/>
      <c r="J31" s="54">
        <v>0</v>
      </c>
      <c r="K31" s="83"/>
      <c r="L31" s="84">
        <v>0</v>
      </c>
      <c r="M31" s="83"/>
      <c r="N31" s="84">
        <v>0</v>
      </c>
      <c r="O31" s="84"/>
      <c r="P31" s="84">
        <v>0</v>
      </c>
    </row>
    <row r="32" spans="1:16" s="79" customFormat="1" x14ac:dyDescent="0.35">
      <c r="A32" s="91">
        <v>88180575</v>
      </c>
      <c r="B32" s="83" t="s">
        <v>145</v>
      </c>
      <c r="C32" s="83" t="s">
        <v>42</v>
      </c>
      <c r="D32" s="84">
        <v>783.06</v>
      </c>
      <c r="E32" s="83"/>
      <c r="F32" s="54">
        <v>0</v>
      </c>
      <c r="G32" s="83"/>
      <c r="H32" s="84">
        <v>0</v>
      </c>
      <c r="I32" s="83"/>
      <c r="J32" s="54">
        <v>0</v>
      </c>
      <c r="K32" s="83"/>
      <c r="L32" s="84">
        <v>0</v>
      </c>
      <c r="M32" s="83"/>
      <c r="N32" s="84">
        <v>0</v>
      </c>
      <c r="O32" s="84"/>
      <c r="P32" s="84">
        <v>0</v>
      </c>
    </row>
    <row r="33" spans="1:16" x14ac:dyDescent="0.35">
      <c r="A33" s="91">
        <v>88250525</v>
      </c>
      <c r="B33" s="9" t="s">
        <v>32</v>
      </c>
      <c r="C33" s="9" t="s">
        <v>33</v>
      </c>
      <c r="D33" s="84">
        <v>0</v>
      </c>
      <c r="E33" s="83"/>
      <c r="F33" s="54">
        <v>0</v>
      </c>
      <c r="G33" s="83"/>
      <c r="H33" s="84">
        <v>0</v>
      </c>
      <c r="I33" s="83"/>
      <c r="J33" s="84">
        <v>0</v>
      </c>
      <c r="K33" s="84"/>
      <c r="L33" s="11">
        <v>19697.400000000001</v>
      </c>
      <c r="M33" s="47"/>
      <c r="N33" s="47">
        <v>109469.88</v>
      </c>
      <c r="O33" s="9"/>
      <c r="P33" s="84">
        <v>15120</v>
      </c>
    </row>
    <row r="34" spans="1:16" s="79" customFormat="1" x14ac:dyDescent="0.35">
      <c r="A34" s="90">
        <v>88300510</v>
      </c>
      <c r="B34" s="83" t="s">
        <v>34</v>
      </c>
      <c r="C34" s="83" t="s">
        <v>122</v>
      </c>
      <c r="D34" s="84">
        <v>0</v>
      </c>
      <c r="E34" s="83"/>
      <c r="F34" s="54">
        <v>0</v>
      </c>
      <c r="G34" s="83"/>
      <c r="H34" s="84">
        <v>-120.47</v>
      </c>
      <c r="I34" s="83"/>
      <c r="J34" s="84">
        <v>143389.26</v>
      </c>
      <c r="K34" s="84"/>
      <c r="L34" s="84">
        <v>0</v>
      </c>
      <c r="M34" s="82"/>
      <c r="N34" s="82">
        <v>0</v>
      </c>
      <c r="O34" s="83"/>
      <c r="P34" s="84">
        <v>0</v>
      </c>
    </row>
    <row r="35" spans="1:16" s="79" customFormat="1" x14ac:dyDescent="0.35">
      <c r="A35" s="90">
        <v>88300511</v>
      </c>
      <c r="B35" s="83" t="s">
        <v>34</v>
      </c>
      <c r="C35" s="83" t="s">
        <v>147</v>
      </c>
      <c r="D35" s="84">
        <v>69904.62</v>
      </c>
      <c r="E35" s="83"/>
      <c r="F35" s="54">
        <v>0</v>
      </c>
      <c r="G35" s="83"/>
      <c r="H35" s="84">
        <v>0</v>
      </c>
      <c r="I35" s="83"/>
      <c r="J35" s="54">
        <v>0</v>
      </c>
      <c r="K35" s="83"/>
      <c r="L35" s="84">
        <v>0</v>
      </c>
      <c r="M35" s="83"/>
      <c r="N35" s="84">
        <v>0</v>
      </c>
      <c r="O35" s="84"/>
      <c r="P35" s="84">
        <v>0</v>
      </c>
    </row>
    <row r="36" spans="1:16" x14ac:dyDescent="0.35">
      <c r="A36" s="91">
        <v>88300523</v>
      </c>
      <c r="B36" s="9" t="s">
        <v>34</v>
      </c>
      <c r="C36" s="9" t="s">
        <v>35</v>
      </c>
      <c r="D36" s="84">
        <v>0</v>
      </c>
      <c r="E36" s="83"/>
      <c r="F36" s="54">
        <v>0</v>
      </c>
      <c r="G36" s="83"/>
      <c r="H36" s="84">
        <v>0</v>
      </c>
      <c r="I36" s="83"/>
      <c r="J36" s="84">
        <v>0</v>
      </c>
      <c r="K36" s="84"/>
      <c r="L36" s="11">
        <v>0</v>
      </c>
      <c r="M36" s="47"/>
      <c r="N36" s="47">
        <v>60078.92</v>
      </c>
      <c r="O36" s="9"/>
      <c r="P36" s="84">
        <v>8736</v>
      </c>
    </row>
    <row r="37" spans="1:16" s="79" customFormat="1" x14ac:dyDescent="0.35">
      <c r="A37" s="90">
        <v>88350551</v>
      </c>
      <c r="B37" s="83" t="s">
        <v>123</v>
      </c>
      <c r="C37" s="83" t="s">
        <v>31</v>
      </c>
      <c r="D37" s="84">
        <v>0</v>
      </c>
      <c r="E37" s="83"/>
      <c r="F37" s="54">
        <v>0</v>
      </c>
      <c r="G37" s="83"/>
      <c r="H37" s="84">
        <v>0</v>
      </c>
      <c r="I37" s="83"/>
      <c r="J37" s="84">
        <v>14465.2</v>
      </c>
      <c r="K37" s="84"/>
      <c r="L37" s="84">
        <v>0</v>
      </c>
      <c r="M37" s="82"/>
      <c r="N37" s="82">
        <v>0</v>
      </c>
      <c r="O37" s="83"/>
      <c r="P37" s="84">
        <v>0</v>
      </c>
    </row>
    <row r="38" spans="1:16" x14ac:dyDescent="0.35">
      <c r="A38" s="91">
        <v>88360502</v>
      </c>
      <c r="B38" s="9" t="s">
        <v>36</v>
      </c>
      <c r="C38" s="9" t="s">
        <v>37</v>
      </c>
      <c r="D38" s="84">
        <v>0</v>
      </c>
      <c r="E38" s="83"/>
      <c r="F38" s="54">
        <v>0</v>
      </c>
      <c r="G38" s="83"/>
      <c r="H38" s="84">
        <v>0</v>
      </c>
      <c r="I38" s="83"/>
      <c r="J38" s="84">
        <v>0</v>
      </c>
      <c r="K38" s="84"/>
      <c r="L38" s="11">
        <v>0</v>
      </c>
      <c r="M38" s="47"/>
      <c r="N38" s="47">
        <v>4719.5200000000004</v>
      </c>
      <c r="O38" s="9"/>
      <c r="P38" s="84">
        <v>52550.04</v>
      </c>
    </row>
    <row r="39" spans="1:16" x14ac:dyDescent="0.35">
      <c r="A39" s="90">
        <v>88360503</v>
      </c>
      <c r="B39" s="9" t="s">
        <v>36</v>
      </c>
      <c r="C39" s="9" t="s">
        <v>87</v>
      </c>
      <c r="D39" s="84">
        <v>45775.26</v>
      </c>
      <c r="E39" s="83"/>
      <c r="F39" s="54">
        <v>22221.65</v>
      </c>
      <c r="G39" s="83"/>
      <c r="H39" s="84">
        <v>0</v>
      </c>
      <c r="I39" s="83"/>
      <c r="J39" s="84">
        <v>0</v>
      </c>
      <c r="K39" s="84"/>
      <c r="L39" s="11">
        <v>5534.18</v>
      </c>
      <c r="M39" s="47"/>
      <c r="N39" s="47">
        <v>14097.25</v>
      </c>
      <c r="O39" s="9"/>
      <c r="P39" s="84">
        <v>0</v>
      </c>
    </row>
    <row r="40" spans="1:16" s="73" customFormat="1" x14ac:dyDescent="0.35">
      <c r="A40" s="91">
        <v>88360551</v>
      </c>
      <c r="B40" s="80" t="s">
        <v>36</v>
      </c>
      <c r="C40" s="80" t="s">
        <v>49</v>
      </c>
      <c r="D40" s="84">
        <v>45812.14</v>
      </c>
      <c r="E40" s="83"/>
      <c r="F40" s="54">
        <v>0</v>
      </c>
      <c r="G40" s="83"/>
      <c r="H40" s="84">
        <v>0</v>
      </c>
      <c r="I40" s="83"/>
      <c r="J40" s="84">
        <v>0</v>
      </c>
      <c r="K40" s="84"/>
      <c r="L40" s="75">
        <v>0</v>
      </c>
      <c r="M40" s="78"/>
      <c r="N40" s="78">
        <v>0</v>
      </c>
      <c r="O40" s="74"/>
      <c r="P40" s="84">
        <v>25777.19</v>
      </c>
    </row>
    <row r="41" spans="1:16" s="73" customFormat="1" x14ac:dyDescent="0.35">
      <c r="A41" s="91">
        <v>88360560</v>
      </c>
      <c r="B41" s="80" t="s">
        <v>36</v>
      </c>
      <c r="C41" s="80" t="s">
        <v>50</v>
      </c>
      <c r="D41" s="84">
        <v>0</v>
      </c>
      <c r="E41" s="83"/>
      <c r="F41" s="54">
        <v>0</v>
      </c>
      <c r="G41" s="83"/>
      <c r="H41" s="84">
        <v>0</v>
      </c>
      <c r="I41" s="83"/>
      <c r="J41" s="84">
        <v>0</v>
      </c>
      <c r="K41" s="84"/>
      <c r="L41" s="75">
        <v>0</v>
      </c>
      <c r="M41" s="78"/>
      <c r="N41" s="78">
        <v>0</v>
      </c>
      <c r="O41" s="74"/>
      <c r="P41" s="84">
        <v>17240.830000000002</v>
      </c>
    </row>
    <row r="42" spans="1:16" s="73" customFormat="1" x14ac:dyDescent="0.35">
      <c r="A42" s="91">
        <v>88430560</v>
      </c>
      <c r="B42" s="80" t="s">
        <v>51</v>
      </c>
      <c r="C42" s="80" t="s">
        <v>50</v>
      </c>
      <c r="D42" s="84">
        <v>0</v>
      </c>
      <c r="E42" s="83"/>
      <c r="F42" s="54">
        <v>0</v>
      </c>
      <c r="G42" s="83"/>
      <c r="H42" s="84">
        <v>0</v>
      </c>
      <c r="I42" s="83"/>
      <c r="J42" s="84">
        <v>0</v>
      </c>
      <c r="K42" s="84"/>
      <c r="L42" s="75">
        <v>0</v>
      </c>
      <c r="M42" s="78"/>
      <c r="N42" s="78">
        <v>0</v>
      </c>
      <c r="O42" s="74"/>
      <c r="P42" s="84">
        <v>2724.33</v>
      </c>
    </row>
    <row r="43" spans="1:16" x14ac:dyDescent="0.35">
      <c r="A43" s="90">
        <v>88440504</v>
      </c>
      <c r="B43" s="9" t="s">
        <v>38</v>
      </c>
      <c r="C43" s="9" t="s">
        <v>31</v>
      </c>
      <c r="D43" s="84">
        <v>0</v>
      </c>
      <c r="E43" s="83"/>
      <c r="F43" s="54">
        <v>55654.22</v>
      </c>
      <c r="G43" s="83"/>
      <c r="H43" s="84">
        <v>178702.07999999999</v>
      </c>
      <c r="I43" s="83"/>
      <c r="J43" s="84">
        <v>64317.440000000002</v>
      </c>
      <c r="K43" s="84"/>
      <c r="L43" s="11">
        <v>40520.61</v>
      </c>
      <c r="M43" s="47"/>
      <c r="N43" s="47">
        <v>0</v>
      </c>
      <c r="O43" s="9"/>
      <c r="P43" s="84">
        <v>0</v>
      </c>
    </row>
    <row r="44" spans="1:16" x14ac:dyDescent="0.35">
      <c r="A44" s="91">
        <v>88440551</v>
      </c>
      <c r="B44" s="9" t="s">
        <v>38</v>
      </c>
      <c r="C44" s="9" t="s">
        <v>31</v>
      </c>
      <c r="D44" s="84">
        <v>41880.980000000003</v>
      </c>
      <c r="E44" s="83"/>
      <c r="F44" s="54">
        <v>58495.199999999997</v>
      </c>
      <c r="G44" s="83"/>
      <c r="H44" s="84">
        <v>50167.54</v>
      </c>
      <c r="I44" s="83"/>
      <c r="J44" s="84">
        <v>75425.19</v>
      </c>
      <c r="K44" s="84"/>
      <c r="L44" s="11">
        <v>87011.72</v>
      </c>
      <c r="M44" s="47"/>
      <c r="N44" s="47">
        <v>42499.95</v>
      </c>
      <c r="O44" s="9"/>
      <c r="P44" s="84">
        <v>23573.7</v>
      </c>
    </row>
    <row r="45" spans="1:16" s="79" customFormat="1" x14ac:dyDescent="0.35">
      <c r="A45" s="91">
        <v>88450503</v>
      </c>
      <c r="B45" s="83" t="s">
        <v>39</v>
      </c>
      <c r="C45" s="83" t="s">
        <v>53</v>
      </c>
      <c r="D45" s="84">
        <v>8490.32</v>
      </c>
      <c r="E45" s="83"/>
      <c r="F45" s="54">
        <v>0</v>
      </c>
      <c r="G45" s="83"/>
      <c r="H45" s="84">
        <v>0</v>
      </c>
      <c r="I45" s="83"/>
      <c r="J45" s="84">
        <v>0</v>
      </c>
      <c r="K45" s="84"/>
      <c r="L45" s="81">
        <v>0</v>
      </c>
      <c r="M45" s="82"/>
      <c r="N45" s="82">
        <v>0</v>
      </c>
      <c r="O45" s="80"/>
      <c r="P45" s="84">
        <v>14587.44</v>
      </c>
    </row>
    <row r="46" spans="1:16" x14ac:dyDescent="0.35">
      <c r="A46" s="90">
        <v>88450504</v>
      </c>
      <c r="B46" s="9" t="s">
        <v>39</v>
      </c>
      <c r="C46" s="9" t="s">
        <v>31</v>
      </c>
      <c r="D46" s="84">
        <f>181570.54+1627.58</f>
        <v>183198.12</v>
      </c>
      <c r="E46" s="83"/>
      <c r="F46" s="54">
        <v>85542.49</v>
      </c>
      <c r="G46" s="83"/>
      <c r="H46" s="84">
        <v>166602.9</v>
      </c>
      <c r="I46" s="83"/>
      <c r="J46" s="84">
        <v>67386.570000000007</v>
      </c>
      <c r="K46" s="84"/>
      <c r="L46" s="11">
        <v>24580.69</v>
      </c>
      <c r="M46" s="47"/>
      <c r="N46" s="47">
        <v>0</v>
      </c>
      <c r="O46" s="9"/>
      <c r="P46" s="84">
        <v>10404.200000000001</v>
      </c>
    </row>
    <row r="47" spans="1:16" x14ac:dyDescent="0.35">
      <c r="A47" s="91">
        <v>88450506</v>
      </c>
      <c r="B47" s="9" t="s">
        <v>39</v>
      </c>
      <c r="C47" s="9" t="s">
        <v>40</v>
      </c>
      <c r="D47" s="84">
        <v>0</v>
      </c>
      <c r="E47" s="83"/>
      <c r="F47" s="54">
        <v>0</v>
      </c>
      <c r="G47" s="83"/>
      <c r="H47" s="84">
        <v>0</v>
      </c>
      <c r="I47" s="83"/>
      <c r="J47" s="84">
        <v>0</v>
      </c>
      <c r="K47" s="84"/>
      <c r="L47" s="11">
        <v>0</v>
      </c>
      <c r="M47" s="47"/>
      <c r="N47" s="47">
        <v>21193.79</v>
      </c>
      <c r="O47" s="9"/>
      <c r="P47" s="84">
        <v>3236.89</v>
      </c>
    </row>
    <row r="48" spans="1:16" s="79" customFormat="1" x14ac:dyDescent="0.35">
      <c r="A48" s="91">
        <v>88460551</v>
      </c>
      <c r="B48" s="83" t="s">
        <v>148</v>
      </c>
      <c r="C48" s="83" t="s">
        <v>31</v>
      </c>
      <c r="D48" s="84">
        <v>43010.15</v>
      </c>
      <c r="E48" s="83"/>
      <c r="F48" s="54">
        <v>0</v>
      </c>
      <c r="G48" s="83"/>
      <c r="H48" s="84">
        <v>0</v>
      </c>
      <c r="I48" s="83"/>
      <c r="J48" s="54">
        <v>0</v>
      </c>
      <c r="K48" s="83"/>
      <c r="L48" s="84">
        <v>0</v>
      </c>
      <c r="M48" s="83"/>
      <c r="N48" s="84">
        <v>0</v>
      </c>
      <c r="O48" s="84"/>
      <c r="P48" s="84">
        <v>0</v>
      </c>
    </row>
    <row r="49" spans="1:16" s="79" customFormat="1" x14ac:dyDescent="0.35">
      <c r="A49" s="90">
        <v>88480551</v>
      </c>
      <c r="B49" s="83" t="s">
        <v>135</v>
      </c>
      <c r="C49" s="83" t="s">
        <v>31</v>
      </c>
      <c r="D49" s="84">
        <v>0</v>
      </c>
      <c r="E49" s="83"/>
      <c r="F49" s="54">
        <v>109828.08</v>
      </c>
      <c r="G49" s="83"/>
      <c r="H49" s="84">
        <v>0</v>
      </c>
      <c r="I49" s="83"/>
      <c r="J49" s="54">
        <v>0</v>
      </c>
      <c r="K49" s="83"/>
      <c r="L49" s="84">
        <v>0</v>
      </c>
      <c r="M49" s="83"/>
      <c r="N49" s="84">
        <v>0</v>
      </c>
      <c r="O49" s="84"/>
      <c r="P49" s="84">
        <v>0</v>
      </c>
    </row>
    <row r="50" spans="1:16" x14ac:dyDescent="0.35">
      <c r="A50" s="90">
        <v>88650560</v>
      </c>
      <c r="B50" s="9" t="s">
        <v>98</v>
      </c>
      <c r="C50" s="9" t="s">
        <v>40</v>
      </c>
      <c r="D50" s="84">
        <v>0</v>
      </c>
      <c r="E50" s="83"/>
      <c r="F50" s="54">
        <v>0</v>
      </c>
      <c r="G50" s="83"/>
      <c r="H50" s="84">
        <v>0</v>
      </c>
      <c r="I50" s="83"/>
      <c r="J50" s="84">
        <v>0</v>
      </c>
      <c r="K50" s="84"/>
      <c r="L50" s="11">
        <v>12167.5</v>
      </c>
      <c r="M50" s="47"/>
      <c r="N50" s="47">
        <v>0</v>
      </c>
      <c r="O50" s="9"/>
      <c r="P50" s="84">
        <v>0</v>
      </c>
    </row>
    <row r="51" spans="1:16" s="79" customFormat="1" x14ac:dyDescent="0.35">
      <c r="A51" s="90">
        <v>88610500</v>
      </c>
      <c r="B51" s="83" t="s">
        <v>126</v>
      </c>
      <c r="C51" s="83" t="s">
        <v>127</v>
      </c>
      <c r="D51" s="84">
        <v>0</v>
      </c>
      <c r="E51" s="83"/>
      <c r="F51" s="54">
        <v>0</v>
      </c>
      <c r="G51" s="83"/>
      <c r="H51" s="84">
        <v>41562.5</v>
      </c>
      <c r="I51" s="83"/>
      <c r="J51" s="54">
        <v>0</v>
      </c>
      <c r="K51" s="83"/>
      <c r="L51" s="84">
        <v>0</v>
      </c>
      <c r="M51" s="83"/>
      <c r="N51" s="84">
        <v>0</v>
      </c>
      <c r="O51" s="84"/>
      <c r="P51" s="84">
        <v>0</v>
      </c>
    </row>
    <row r="52" spans="1:16" s="79" customFormat="1" x14ac:dyDescent="0.35">
      <c r="A52" s="90">
        <v>88610511</v>
      </c>
      <c r="B52" s="83" t="s">
        <v>126</v>
      </c>
      <c r="C52" s="83" t="s">
        <v>128</v>
      </c>
      <c r="D52" s="84">
        <v>0</v>
      </c>
      <c r="E52" s="83"/>
      <c r="F52" s="54">
        <v>0</v>
      </c>
      <c r="G52" s="83"/>
      <c r="H52" s="84">
        <v>39545.25</v>
      </c>
      <c r="I52" s="83"/>
      <c r="J52" s="54">
        <v>0</v>
      </c>
      <c r="K52" s="83"/>
      <c r="L52" s="84">
        <v>0</v>
      </c>
      <c r="M52" s="83"/>
      <c r="N52" s="84">
        <v>0</v>
      </c>
      <c r="O52" s="84"/>
      <c r="P52" s="84">
        <v>0</v>
      </c>
    </row>
    <row r="53" spans="1:16" x14ac:dyDescent="0.35">
      <c r="A53" s="91">
        <v>88660575</v>
      </c>
      <c r="B53" s="9" t="s">
        <v>41</v>
      </c>
      <c r="C53" s="9" t="s">
        <v>42</v>
      </c>
      <c r="D53" s="84">
        <v>243680.66</v>
      </c>
      <c r="E53" s="83"/>
      <c r="F53" s="54">
        <v>145522.35</v>
      </c>
      <c r="G53" s="83"/>
      <c r="H53" s="84">
        <v>138410.29999999999</v>
      </c>
      <c r="I53" s="83"/>
      <c r="J53" s="84">
        <v>105583.49</v>
      </c>
      <c r="K53" s="84"/>
      <c r="L53" s="11">
        <v>54778.06</v>
      </c>
      <c r="M53" s="47"/>
      <c r="N53" s="47">
        <v>202269.24</v>
      </c>
      <c r="O53" s="9"/>
      <c r="P53" s="84">
        <v>206415.2</v>
      </c>
    </row>
    <row r="54" spans="1:16" x14ac:dyDescent="0.35">
      <c r="A54" s="90"/>
      <c r="B54" s="10"/>
      <c r="C54" s="10"/>
      <c r="D54" s="77"/>
      <c r="E54" s="10"/>
      <c r="F54" s="56"/>
      <c r="G54" s="10"/>
      <c r="H54" s="77"/>
      <c r="I54" s="10"/>
      <c r="J54" s="10"/>
      <c r="K54" s="10"/>
      <c r="L54" s="13"/>
      <c r="M54" s="60"/>
      <c r="N54" s="60"/>
      <c r="O54" s="10"/>
      <c r="P54" s="77"/>
    </row>
    <row r="55" spans="1:16" x14ac:dyDescent="0.35">
      <c r="A55" s="90">
        <v>42060504</v>
      </c>
      <c r="B55" s="61" t="s">
        <v>138</v>
      </c>
      <c r="C55" s="9" t="s">
        <v>31</v>
      </c>
      <c r="D55" s="84">
        <v>131257.74</v>
      </c>
      <c r="E55" s="83"/>
      <c r="F55" s="54">
        <v>0</v>
      </c>
      <c r="G55" s="83"/>
      <c r="H55" s="84">
        <v>0</v>
      </c>
      <c r="I55" s="83"/>
      <c r="J55" s="83">
        <v>0</v>
      </c>
      <c r="K55" s="83"/>
      <c r="L55" s="11">
        <v>17383.18</v>
      </c>
      <c r="M55" s="47"/>
      <c r="N55" s="47">
        <v>0</v>
      </c>
      <c r="O55" s="9"/>
      <c r="P55" s="54">
        <v>0</v>
      </c>
    </row>
    <row r="56" spans="1:16" s="79" customFormat="1" x14ac:dyDescent="0.35">
      <c r="A56" s="90">
        <v>42070503</v>
      </c>
      <c r="B56" s="61" t="s">
        <v>140</v>
      </c>
      <c r="C56" s="83" t="s">
        <v>53</v>
      </c>
      <c r="D56" s="84">
        <v>6720.7</v>
      </c>
      <c r="E56" s="83"/>
      <c r="F56" s="54"/>
      <c r="G56" s="83"/>
      <c r="H56" s="84"/>
      <c r="I56" s="83"/>
      <c r="J56" s="83"/>
      <c r="K56" s="83"/>
      <c r="L56" s="84"/>
      <c r="M56" s="82"/>
      <c r="N56" s="82"/>
      <c r="O56" s="83"/>
      <c r="P56" s="54"/>
    </row>
    <row r="57" spans="1:16" s="79" customFormat="1" x14ac:dyDescent="0.35">
      <c r="A57" s="90">
        <v>42090594</v>
      </c>
      <c r="B57" s="61" t="s">
        <v>139</v>
      </c>
      <c r="C57" s="83" t="s">
        <v>137</v>
      </c>
      <c r="D57" s="84">
        <v>44896.4</v>
      </c>
      <c r="E57" s="83"/>
      <c r="F57" s="54">
        <v>0</v>
      </c>
      <c r="G57" s="83"/>
      <c r="H57" s="84">
        <v>0</v>
      </c>
      <c r="I57" s="83"/>
      <c r="J57" s="83">
        <v>0</v>
      </c>
      <c r="K57" s="83"/>
      <c r="L57" s="84">
        <v>17383.18</v>
      </c>
      <c r="M57" s="82"/>
      <c r="N57" s="82">
        <v>0</v>
      </c>
      <c r="O57" s="83"/>
      <c r="P57" s="54">
        <v>0</v>
      </c>
    </row>
    <row r="58" spans="1:16" x14ac:dyDescent="0.35">
      <c r="A58" s="10"/>
      <c r="B58" s="10"/>
      <c r="C58" s="10"/>
      <c r="D58" s="10"/>
      <c r="E58" s="10"/>
      <c r="F58" s="10"/>
      <c r="G58" s="10"/>
      <c r="H58" s="10"/>
      <c r="I58" s="10"/>
      <c r="J58" s="10"/>
      <c r="K58" s="10"/>
      <c r="L58" s="13"/>
      <c r="M58" s="13"/>
      <c r="N58" s="13"/>
      <c r="O58" s="10"/>
      <c r="P58" s="56"/>
    </row>
    <row r="59" spans="1:16" s="1" customFormat="1" ht="15" thickBot="1" x14ac:dyDescent="0.4">
      <c r="B59" s="1" t="s">
        <v>56</v>
      </c>
      <c r="D59" s="85">
        <f>SUM(D4:D57)</f>
        <v>1676048.5099999995</v>
      </c>
      <c r="F59" s="85">
        <f>SUM(F4:F55)</f>
        <v>717254.67</v>
      </c>
      <c r="H59" s="85">
        <f>SUM(H4:H55)</f>
        <v>813782.87999999989</v>
      </c>
      <c r="J59" s="85">
        <f>SUM(J4:J55)</f>
        <v>528809.53</v>
      </c>
      <c r="K59" s="86"/>
      <c r="L59" s="85">
        <f>SUM(L4:L55)</f>
        <v>360613.45999999996</v>
      </c>
      <c r="M59" s="15"/>
      <c r="N59" s="85">
        <f>SUM(N4:N55)</f>
        <v>1037759.88</v>
      </c>
      <c r="P59" s="85">
        <f>SUM(P4:P55)</f>
        <v>1155759.6499999997</v>
      </c>
    </row>
    <row r="60" spans="1:16" ht="15" thickTop="1" x14ac:dyDescent="0.35">
      <c r="L60" s="12"/>
      <c r="M60" s="12"/>
      <c r="N60" s="12"/>
      <c r="P60" s="55"/>
    </row>
    <row r="61" spans="1:16" x14ac:dyDescent="0.35">
      <c r="A61" s="87" t="s">
        <v>150</v>
      </c>
    </row>
  </sheetData>
  <phoneticPr fontId="19" type="noConversion"/>
  <pageMargins left="0.70866141732283472" right="0.70866141732283472" top="0.74803149606299213" bottom="0.74803149606299213" header="0.31496062992125984" footer="0.31496062992125984"/>
  <pageSetup paperSize="8"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Agency Costs</vt:lpstr>
      <vt:lpstr>201617 Fig</vt:lpstr>
      <vt:lpstr>Agency RAG</vt:lpstr>
      <vt:lpstr>Consultants</vt:lpstr>
      <vt:lpstr>CMBC AHSC Agency spend</vt:lpstr>
      <vt:lpstr>'CMBC AHSC Agency spend'!Print_Area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Sharp</dc:creator>
  <cp:lastModifiedBy>xs18</cp:lastModifiedBy>
  <dcterms:created xsi:type="dcterms:W3CDTF">2017-07-31T08:50:46Z</dcterms:created>
  <dcterms:modified xsi:type="dcterms:W3CDTF">2023-06-20T10:21:40Z</dcterms:modified>
</cp:coreProperties>
</file>