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CT\ICT Teams\Management Information\Open Data\Datasets\Parking\Parking account\2024 02\"/>
    </mc:Choice>
  </mc:AlternateContent>
  <xr:revisionPtr revIDLastSave="0" documentId="13_ncr:1_{E4DDC077-D59F-4ABF-88E4-81F331FBBA1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rkingAccount2022_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C7" i="1"/>
  <c r="D4" i="1"/>
  <c r="C4" i="1"/>
  <c r="M15" i="1"/>
  <c r="M7" i="1"/>
  <c r="M4" i="1"/>
  <c r="L4" i="1"/>
  <c r="L15" i="1"/>
  <c r="L7" i="1"/>
  <c r="K15" i="1"/>
  <c r="K8" i="1"/>
  <c r="K6" i="1"/>
  <c r="K7" i="1" s="1"/>
  <c r="K3" i="1"/>
  <c r="K4" i="1" s="1"/>
  <c r="J15" i="1"/>
  <c r="J8" i="1"/>
  <c r="J7" i="1"/>
  <c r="J4" i="1"/>
  <c r="M9" i="1" l="1"/>
  <c r="M16" i="1" s="1"/>
  <c r="L9" i="1"/>
  <c r="L16" i="1" s="1"/>
  <c r="J9" i="1"/>
  <c r="J16" i="1" s="1"/>
  <c r="K9" i="1"/>
  <c r="K16" i="1" s="1"/>
  <c r="I12" i="1"/>
  <c r="I11" i="1"/>
  <c r="I14" i="1"/>
  <c r="I10" i="1"/>
  <c r="I7" i="1"/>
  <c r="I4" i="1"/>
  <c r="I9" i="1" l="1"/>
  <c r="I15" i="1"/>
  <c r="H15" i="1"/>
  <c r="H7" i="1"/>
  <c r="H4" i="1"/>
  <c r="I16" i="1" l="1"/>
  <c r="H9" i="1"/>
  <c r="H16" i="1" s="1"/>
  <c r="E8" i="1"/>
  <c r="E14" i="1"/>
  <c r="E15" i="1" s="1"/>
  <c r="E7" i="1"/>
  <c r="E4" i="1"/>
  <c r="E9" i="1" l="1"/>
  <c r="E16" i="1" s="1"/>
  <c r="F13" i="1"/>
  <c r="F15" i="1" l="1"/>
  <c r="G15" i="1"/>
  <c r="G7" i="1" l="1"/>
  <c r="G4" i="1"/>
  <c r="F6" i="1"/>
  <c r="G9" i="1" l="1"/>
  <c r="G16" i="1" s="1"/>
  <c r="F7" i="1"/>
  <c r="F4" i="1"/>
  <c r="F9" i="1" l="1"/>
  <c r="F16" i="1" s="1"/>
</calcChain>
</file>

<file path=xl/sharedStrings.xml><?xml version="1.0" encoding="utf-8"?>
<sst xmlns="http://schemas.openxmlformats.org/spreadsheetml/2006/main" count="43" uniqueCount="30">
  <si>
    <t>Other income</t>
  </si>
  <si>
    <t>Total income</t>
  </si>
  <si>
    <t>Surplus</t>
  </si>
  <si>
    <t>2015/16</t>
  </si>
  <si>
    <t>2016/17</t>
  </si>
  <si>
    <t>Total Expenditure</t>
  </si>
  <si>
    <t>Staff Cost</t>
  </si>
  <si>
    <t xml:space="preserve">Other </t>
  </si>
  <si>
    <t>Equipment Maintenance/renewals</t>
  </si>
  <si>
    <t xml:space="preserve">Supplies &amp; Services </t>
  </si>
  <si>
    <t>2014/15</t>
  </si>
  <si>
    <t>2017/18</t>
  </si>
  <si>
    <t>2018/19</t>
  </si>
  <si>
    <t>2019/20</t>
  </si>
  <si>
    <t>2020/21</t>
  </si>
  <si>
    <t>Enforcement Contract Costs</t>
  </si>
  <si>
    <t>2021/22</t>
  </si>
  <si>
    <t>2022/23</t>
  </si>
  <si>
    <t>On Street Penalty Charge Notice Income</t>
  </si>
  <si>
    <t>On Street P &amp; D income</t>
  </si>
  <si>
    <t>On Street Total income</t>
  </si>
  <si>
    <t>Income</t>
  </si>
  <si>
    <t>Off Street Penalty Charge Notice Income</t>
  </si>
  <si>
    <t>Off Street P &amp; D income</t>
  </si>
  <si>
    <t>Off Street Total Income</t>
  </si>
  <si>
    <t>Expenditure</t>
  </si>
  <si>
    <t>Income / Expenditure / Surplus</t>
  </si>
  <si>
    <t>Type</t>
  </si>
  <si>
    <t>2012/13</t>
  </si>
  <si>
    <t>2013/14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</si>
</sst>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3" fontId="0" fillId="0" borderId="0" xfId="0" applyNumberFormat="1"/>
    <xf numFmtId="0" fontId="0" fillId="0" borderId="0" xfId="0"/>
    <xf numFmtId="0" fontId="18" fillId="0" borderId="0" xfId="0" applyFont="1"/>
    <xf numFmtId="3" fontId="18" fillId="0" borderId="0" xfId="0" applyNumberFormat="1" applyFont="1"/>
    <xf numFmtId="3" fontId="19" fillId="0" borderId="0" xfId="0" applyNumberFormat="1" applyFont="1"/>
    <xf numFmtId="3" fontId="20" fillId="0" borderId="0" xfId="0" applyNumberFormat="1" applyFont="1"/>
    <xf numFmtId="3" fontId="23" fillId="0" borderId="0" xfId="0" applyNumberFormat="1" applyFont="1"/>
    <xf numFmtId="3" fontId="21" fillId="0" borderId="11" xfId="0" applyNumberFormat="1" applyFont="1" applyBorder="1"/>
    <xf numFmtId="3" fontId="21" fillId="0" borderId="0" xfId="0" applyNumberFormat="1" applyFont="1" applyBorder="1"/>
    <xf numFmtId="3" fontId="20" fillId="0" borderId="0" xfId="0" applyNumberFormat="1" applyFont="1" applyFill="1"/>
    <xf numFmtId="3" fontId="21" fillId="0" borderId="10" xfId="0" applyNumberFormat="1" applyFont="1" applyBorder="1"/>
    <xf numFmtId="3" fontId="23" fillId="0" borderId="0" xfId="0" applyNumberFormat="1" applyFont="1" applyFill="1"/>
    <xf numFmtId="3" fontId="21" fillId="0" borderId="11" xfId="0" applyNumberFormat="1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11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3" fontId="22" fillId="0" borderId="0" xfId="0" applyNumberFormat="1" applyFont="1" applyBorder="1"/>
    <xf numFmtId="0" fontId="21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3" fontId="22" fillId="0" borderId="10" xfId="0" applyNumberFormat="1" applyFont="1" applyBorder="1"/>
    <xf numFmtId="0" fontId="21" fillId="0" borderId="12" xfId="0" applyFont="1" applyBorder="1" applyAlignment="1">
      <alignment horizontal="left"/>
    </xf>
    <xf numFmtId="0" fontId="21" fillId="33" borderId="0" xfId="0" applyFont="1" applyFill="1" applyAlignment="1">
      <alignment horizontal="right"/>
    </xf>
    <xf numFmtId="3" fontId="21" fillId="33" borderId="0" xfId="0" quotePrefix="1" applyNumberFormat="1" applyFont="1" applyFill="1" applyAlignment="1">
      <alignment horizontal="right"/>
    </xf>
    <xf numFmtId="3" fontId="21" fillId="33" borderId="0" xfId="0" applyNumberFormat="1" applyFont="1" applyFill="1" applyAlignment="1">
      <alignment horizontal="right"/>
    </xf>
    <xf numFmtId="3" fontId="22" fillId="33" borderId="0" xfId="0" applyNumberFormat="1" applyFont="1" applyFill="1" applyAlignment="1">
      <alignment horizontal="right"/>
    </xf>
    <xf numFmtId="0" fontId="22" fillId="33" borderId="0" xfId="0" applyNumberFormat="1" applyFont="1" applyFill="1" applyAlignment="1">
      <alignment horizontal="right"/>
    </xf>
    <xf numFmtId="0" fontId="21" fillId="33" borderId="0" xfId="0" applyFon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workbookViewId="0">
      <pane ySplit="1" topLeftCell="A2" activePane="bottomLeft" state="frozen"/>
      <selection pane="bottomLeft" activeCell="C16" sqref="C16:D16"/>
    </sheetView>
  </sheetViews>
  <sheetFormatPr defaultRowHeight="14.5" x14ac:dyDescent="0.35"/>
  <cols>
    <col min="1" max="1" width="41.36328125" style="17" bestFit="1" customWidth="1"/>
    <col min="2" max="2" width="33" style="17" customWidth="1"/>
    <col min="3" max="4" width="11.54296875" style="17" bestFit="1" customWidth="1"/>
    <col min="5" max="5" width="11.54296875" style="2" bestFit="1" customWidth="1"/>
    <col min="6" max="6" width="11.54296875" style="1" bestFit="1" customWidth="1"/>
    <col min="7" max="7" width="11.54296875" bestFit="1" customWidth="1"/>
    <col min="8" max="8" width="11.54296875" style="2" bestFit="1" customWidth="1"/>
    <col min="9" max="10" width="11.54296875" bestFit="1" customWidth="1"/>
    <col min="11" max="11" width="11.54296875" style="5" bestFit="1" customWidth="1"/>
    <col min="12" max="12" width="11.54296875" style="2" bestFit="1" customWidth="1"/>
    <col min="13" max="13" width="11.54296875" bestFit="1" customWidth="1"/>
  </cols>
  <sheetData>
    <row r="1" spans="1:13" ht="15.5" x14ac:dyDescent="0.35">
      <c r="A1" s="30" t="s">
        <v>27</v>
      </c>
      <c r="B1" s="30" t="s">
        <v>26</v>
      </c>
      <c r="C1" s="25" t="s">
        <v>28</v>
      </c>
      <c r="D1" s="25" t="s">
        <v>29</v>
      </c>
      <c r="E1" s="25" t="s">
        <v>10</v>
      </c>
      <c r="F1" s="26" t="s">
        <v>3</v>
      </c>
      <c r="G1" s="25" t="s">
        <v>4</v>
      </c>
      <c r="H1" s="25" t="s">
        <v>11</v>
      </c>
      <c r="I1" s="25" t="s">
        <v>12</v>
      </c>
      <c r="J1" s="27" t="s">
        <v>13</v>
      </c>
      <c r="K1" s="28" t="s">
        <v>14</v>
      </c>
      <c r="L1" s="28" t="s">
        <v>16</v>
      </c>
      <c r="M1" s="29" t="s">
        <v>17</v>
      </c>
    </row>
    <row r="2" spans="1:13" ht="15.5" x14ac:dyDescent="0.35">
      <c r="A2" s="14" t="s">
        <v>18</v>
      </c>
      <c r="B2" s="14" t="s">
        <v>21</v>
      </c>
      <c r="C2" s="6">
        <v>-366432</v>
      </c>
      <c r="D2" s="6">
        <v>-370773</v>
      </c>
      <c r="E2" s="6">
        <v>-316021</v>
      </c>
      <c r="F2" s="6">
        <v>-271985</v>
      </c>
      <c r="G2" s="6">
        <v>-323883</v>
      </c>
      <c r="H2" s="6">
        <v>-286078</v>
      </c>
      <c r="I2" s="6">
        <v>-294067</v>
      </c>
      <c r="J2" s="6">
        <v>-375133.56</v>
      </c>
      <c r="K2" s="7">
        <v>-274898.18</v>
      </c>
      <c r="L2" s="6">
        <v>-403513.05</v>
      </c>
      <c r="M2" s="6">
        <v>-395904.23</v>
      </c>
    </row>
    <row r="3" spans="1:13" ht="15.5" x14ac:dyDescent="0.35">
      <c r="A3" s="14" t="s">
        <v>19</v>
      </c>
      <c r="B3" s="14" t="s">
        <v>21</v>
      </c>
      <c r="C3" s="6">
        <v>-1011904</v>
      </c>
      <c r="D3" s="6">
        <v>-1132298</v>
      </c>
      <c r="E3" s="6">
        <v>-904830</v>
      </c>
      <c r="F3" s="6">
        <v>-1239072</v>
      </c>
      <c r="G3" s="6">
        <v>-1420558</v>
      </c>
      <c r="H3" s="6">
        <v>-1557647</v>
      </c>
      <c r="I3" s="6">
        <v>-1563291</v>
      </c>
      <c r="J3" s="6">
        <v>-1618818</v>
      </c>
      <c r="K3" s="7">
        <f>-593361.83-97097.5</f>
        <v>-690459.33</v>
      </c>
      <c r="L3" s="6">
        <v>-1362580.42</v>
      </c>
      <c r="M3" s="6">
        <v>-1644845.44</v>
      </c>
    </row>
    <row r="4" spans="1:13" ht="15.5" x14ac:dyDescent="0.35">
      <c r="A4" s="18" t="s">
        <v>20</v>
      </c>
      <c r="B4" s="19" t="s">
        <v>21</v>
      </c>
      <c r="C4" s="8">
        <f>SUM(C2:C3)</f>
        <v>-1378336</v>
      </c>
      <c r="D4" s="8">
        <f>SUM(D2:D3)</f>
        <v>-1503071</v>
      </c>
      <c r="E4" s="8">
        <f t="shared" ref="E4:M4" si="0">SUM(E2:E3)</f>
        <v>-1220851</v>
      </c>
      <c r="F4" s="8">
        <f t="shared" si="0"/>
        <v>-1511057</v>
      </c>
      <c r="G4" s="8">
        <f t="shared" si="0"/>
        <v>-1744441</v>
      </c>
      <c r="H4" s="8">
        <f t="shared" si="0"/>
        <v>-1843725</v>
      </c>
      <c r="I4" s="8">
        <f t="shared" si="0"/>
        <v>-1857358</v>
      </c>
      <c r="J4" s="8">
        <f t="shared" si="0"/>
        <v>-1993951.56</v>
      </c>
      <c r="K4" s="8">
        <f t="shared" si="0"/>
        <v>-965357.51</v>
      </c>
      <c r="L4" s="8">
        <f t="shared" si="0"/>
        <v>-1766093.47</v>
      </c>
      <c r="M4" s="8">
        <f t="shared" si="0"/>
        <v>-2040749.67</v>
      </c>
    </row>
    <row r="5" spans="1:13" ht="15.5" x14ac:dyDescent="0.35">
      <c r="A5" s="14" t="s">
        <v>22</v>
      </c>
      <c r="B5" s="14" t="s">
        <v>21</v>
      </c>
      <c r="C5" s="6">
        <v>-109512</v>
      </c>
      <c r="D5" s="6">
        <v>-99524</v>
      </c>
      <c r="E5" s="10">
        <v>-110827</v>
      </c>
      <c r="F5" s="6">
        <v>-73010</v>
      </c>
      <c r="G5" s="10">
        <v>-79576</v>
      </c>
      <c r="H5" s="10">
        <v>-81331</v>
      </c>
      <c r="I5" s="6">
        <v>-63712</v>
      </c>
      <c r="J5" s="6">
        <v>-64048.59</v>
      </c>
      <c r="K5" s="7">
        <v>-38935.06</v>
      </c>
      <c r="L5" s="6">
        <v>-18745.84</v>
      </c>
      <c r="M5" s="6">
        <v>-17315.55</v>
      </c>
    </row>
    <row r="6" spans="1:13" ht="15.5" x14ac:dyDescent="0.35">
      <c r="A6" s="14" t="s">
        <v>23</v>
      </c>
      <c r="B6" s="14" t="s">
        <v>21</v>
      </c>
      <c r="C6" s="6">
        <v>-1016141</v>
      </c>
      <c r="D6" s="6">
        <v>-916123</v>
      </c>
      <c r="E6" s="10">
        <v>-982667</v>
      </c>
      <c r="F6" s="6">
        <f>-862724</f>
        <v>-862724</v>
      </c>
      <c r="G6" s="10">
        <v>-943089</v>
      </c>
      <c r="H6" s="10">
        <v>-1015511</v>
      </c>
      <c r="I6" s="6">
        <v>-1033566</v>
      </c>
      <c r="J6" s="6">
        <v>-1046689</v>
      </c>
      <c r="K6" s="7">
        <f>-394397-35189.26</f>
        <v>-429586.26</v>
      </c>
      <c r="L6" s="6">
        <v>-893810.87000000011</v>
      </c>
      <c r="M6" s="6">
        <v>-1033432.26</v>
      </c>
    </row>
    <row r="7" spans="1:13" ht="15.5" x14ac:dyDescent="0.35">
      <c r="A7" s="18" t="s">
        <v>24</v>
      </c>
      <c r="B7" s="19" t="s">
        <v>21</v>
      </c>
      <c r="C7" s="8">
        <f>SUM(C5:C6)</f>
        <v>-1125653</v>
      </c>
      <c r="D7" s="8">
        <f>SUM(D5:D6)</f>
        <v>-1015647</v>
      </c>
      <c r="E7" s="8">
        <f t="shared" ref="E7:M7" si="1">SUM(E5:E6)</f>
        <v>-1093494</v>
      </c>
      <c r="F7" s="8">
        <f t="shared" si="1"/>
        <v>-935734</v>
      </c>
      <c r="G7" s="8">
        <f t="shared" si="1"/>
        <v>-1022665</v>
      </c>
      <c r="H7" s="8">
        <f t="shared" si="1"/>
        <v>-1096842</v>
      </c>
      <c r="I7" s="8">
        <f t="shared" si="1"/>
        <v>-1097278</v>
      </c>
      <c r="J7" s="8">
        <f t="shared" si="1"/>
        <v>-1110737.5900000001</v>
      </c>
      <c r="K7" s="8">
        <f t="shared" si="1"/>
        <v>-468521.32</v>
      </c>
      <c r="L7" s="8">
        <f t="shared" si="1"/>
        <v>-912556.71000000008</v>
      </c>
      <c r="M7" s="8">
        <f t="shared" si="1"/>
        <v>-1050747.81</v>
      </c>
    </row>
    <row r="8" spans="1:13" s="2" customFormat="1" ht="15.5" x14ac:dyDescent="0.35">
      <c r="A8" s="15" t="s">
        <v>0</v>
      </c>
      <c r="B8" s="14" t="s">
        <v>21</v>
      </c>
      <c r="C8" s="9">
        <v>-476733</v>
      </c>
      <c r="D8" s="9">
        <v>-416425</v>
      </c>
      <c r="E8" s="9">
        <f>-412518-16840</f>
        <v>-429358</v>
      </c>
      <c r="F8" s="9">
        <v>-483412</v>
      </c>
      <c r="G8" s="9">
        <v>-482412</v>
      </c>
      <c r="H8" s="9">
        <v>-553014</v>
      </c>
      <c r="I8" s="9">
        <v>-537556</v>
      </c>
      <c r="J8" s="9">
        <f>-506430.38-11906.94+1524+103</f>
        <v>-516710.32</v>
      </c>
      <c r="K8" s="20">
        <f>-12924.16-70574-2105.23+506.05-61562.1-2237+9429.15-31450.02-450-195-206.68-35-9600</f>
        <v>-181403.99</v>
      </c>
      <c r="L8" s="8">
        <v>-302144.38</v>
      </c>
      <c r="M8" s="8">
        <v>-343239.01</v>
      </c>
    </row>
    <row r="9" spans="1:13" s="2" customFormat="1" ht="16" thickBot="1" x14ac:dyDescent="0.4">
      <c r="A9" s="21" t="s">
        <v>1</v>
      </c>
      <c r="B9" s="22" t="s">
        <v>21</v>
      </c>
      <c r="C9" s="11">
        <v>-2980722</v>
      </c>
      <c r="D9" s="11">
        <v>-2935143</v>
      </c>
      <c r="E9" s="11">
        <f>E4+E7+E8</f>
        <v>-2743703</v>
      </c>
      <c r="F9" s="11">
        <f>F4+F7+F8</f>
        <v>-2930203</v>
      </c>
      <c r="G9" s="11">
        <f>G4+G7+G8</f>
        <v>-3249518</v>
      </c>
      <c r="H9" s="11">
        <f>H8+H7+H4</f>
        <v>-3493581</v>
      </c>
      <c r="I9" s="11">
        <f>I4+I7+I8</f>
        <v>-3492192</v>
      </c>
      <c r="J9" s="11">
        <f>J4+J7+J8</f>
        <v>-3621399.47</v>
      </c>
      <c r="K9" s="23">
        <f>K4+K7+K8</f>
        <v>-1615282.82</v>
      </c>
      <c r="L9" s="11">
        <f>SUM(L8+L7+L4)</f>
        <v>-2980794.56</v>
      </c>
      <c r="M9" s="11">
        <f>SUM(M8,M7,M4)</f>
        <v>-3434736.49</v>
      </c>
    </row>
    <row r="10" spans="1:13" s="2" customFormat="1" ht="16" thickTop="1" x14ac:dyDescent="0.35">
      <c r="A10" s="14" t="s">
        <v>6</v>
      </c>
      <c r="B10" s="14" t="s">
        <v>25</v>
      </c>
      <c r="C10" s="6">
        <v>328065</v>
      </c>
      <c r="D10" s="6">
        <v>364171</v>
      </c>
      <c r="E10" s="6">
        <v>366446</v>
      </c>
      <c r="F10" s="6">
        <v>316694</v>
      </c>
      <c r="G10" s="6">
        <v>231367</v>
      </c>
      <c r="H10" s="6">
        <v>255085</v>
      </c>
      <c r="I10" s="6">
        <f>246759+980+425+2727</f>
        <v>250891</v>
      </c>
      <c r="J10" s="6">
        <v>274277</v>
      </c>
      <c r="K10" s="12">
        <v>287943</v>
      </c>
      <c r="L10" s="6">
        <v>293659</v>
      </c>
      <c r="M10" s="6">
        <v>316648</v>
      </c>
    </row>
    <row r="11" spans="1:13" s="2" customFormat="1" ht="15.5" x14ac:dyDescent="0.35">
      <c r="A11" s="14" t="s">
        <v>8</v>
      </c>
      <c r="B11" s="14" t="s">
        <v>25</v>
      </c>
      <c r="C11" s="6">
        <v>42316</v>
      </c>
      <c r="D11" s="6">
        <v>42709</v>
      </c>
      <c r="E11" s="6">
        <v>40002</v>
      </c>
      <c r="F11" s="6">
        <v>79982</v>
      </c>
      <c r="G11" s="6">
        <v>77223</v>
      </c>
      <c r="H11" s="6">
        <v>131001</v>
      </c>
      <c r="I11" s="6">
        <f>68583+9344</f>
        <v>77927</v>
      </c>
      <c r="J11" s="6">
        <v>92032</v>
      </c>
      <c r="K11" s="12">
        <v>92079</v>
      </c>
      <c r="L11" s="6">
        <v>108689</v>
      </c>
      <c r="M11" s="6">
        <v>107691</v>
      </c>
    </row>
    <row r="12" spans="1:13" s="2" customFormat="1" ht="15.5" x14ac:dyDescent="0.35">
      <c r="A12" s="14" t="s">
        <v>9</v>
      </c>
      <c r="B12" s="14" t="s">
        <v>25</v>
      </c>
      <c r="C12" s="6">
        <v>794641</v>
      </c>
      <c r="D12" s="6">
        <v>758108</v>
      </c>
      <c r="E12" s="6">
        <v>916826</v>
      </c>
      <c r="F12" s="6">
        <v>716966</v>
      </c>
      <c r="G12" s="6">
        <v>698290</v>
      </c>
      <c r="H12" s="10">
        <v>660448</v>
      </c>
      <c r="I12" s="10">
        <f>461579+246970</f>
        <v>708549</v>
      </c>
      <c r="J12" s="6">
        <v>697862</v>
      </c>
      <c r="K12" s="12">
        <v>520110</v>
      </c>
      <c r="L12" s="6">
        <v>547413</v>
      </c>
      <c r="M12" s="6">
        <v>464943</v>
      </c>
    </row>
    <row r="13" spans="1:13" s="2" customFormat="1" ht="15.5" x14ac:dyDescent="0.35">
      <c r="A13" s="14" t="s">
        <v>15</v>
      </c>
      <c r="B13" s="14" t="s">
        <v>25</v>
      </c>
      <c r="C13" s="6">
        <v>617445</v>
      </c>
      <c r="D13" s="6">
        <v>514810</v>
      </c>
      <c r="E13" s="6">
        <v>581490</v>
      </c>
      <c r="F13" s="6">
        <f>610012</f>
        <v>610012</v>
      </c>
      <c r="G13" s="6">
        <v>562452</v>
      </c>
      <c r="H13" s="10">
        <v>446867</v>
      </c>
      <c r="I13" s="10">
        <v>513931</v>
      </c>
      <c r="J13" s="6">
        <v>485348</v>
      </c>
      <c r="K13" s="12">
        <v>494826</v>
      </c>
      <c r="L13" s="6">
        <v>507516</v>
      </c>
      <c r="M13" s="6">
        <v>507752</v>
      </c>
    </row>
    <row r="14" spans="1:13" s="2" customFormat="1" ht="15.5" x14ac:dyDescent="0.35">
      <c r="A14" s="14" t="s">
        <v>7</v>
      </c>
      <c r="B14" s="14" t="s">
        <v>25</v>
      </c>
      <c r="C14" s="6">
        <v>120316</v>
      </c>
      <c r="D14" s="6">
        <v>113632</v>
      </c>
      <c r="E14" s="6">
        <f>67620+45220+29326</f>
        <v>142166</v>
      </c>
      <c r="F14" s="6">
        <v>170267</v>
      </c>
      <c r="G14" s="6">
        <v>106842</v>
      </c>
      <c r="H14" s="6">
        <v>90644</v>
      </c>
      <c r="I14" s="6">
        <f>54880+44270+750</f>
        <v>99900</v>
      </c>
      <c r="J14" s="6">
        <v>89829</v>
      </c>
      <c r="K14" s="12">
        <v>93410</v>
      </c>
      <c r="L14" s="6">
        <v>61210</v>
      </c>
      <c r="M14" s="6">
        <v>115292</v>
      </c>
    </row>
    <row r="15" spans="1:13" s="2" customFormat="1" ht="16" thickBot="1" x14ac:dyDescent="0.4">
      <c r="A15" s="21" t="s">
        <v>5</v>
      </c>
      <c r="B15" s="22" t="s">
        <v>25</v>
      </c>
      <c r="C15" s="11">
        <v>1902783</v>
      </c>
      <c r="D15" s="11">
        <v>1793430</v>
      </c>
      <c r="E15" s="11">
        <f t="shared" ref="E15:M15" si="2">SUM(E10:E14)</f>
        <v>2046930</v>
      </c>
      <c r="F15" s="11">
        <f t="shared" si="2"/>
        <v>1893921</v>
      </c>
      <c r="G15" s="11">
        <f t="shared" si="2"/>
        <v>1676174</v>
      </c>
      <c r="H15" s="11">
        <f t="shared" si="2"/>
        <v>1584045</v>
      </c>
      <c r="I15" s="11">
        <f t="shared" si="2"/>
        <v>1651198</v>
      </c>
      <c r="J15" s="8">
        <f t="shared" si="2"/>
        <v>1639348</v>
      </c>
      <c r="K15" s="13">
        <f t="shared" si="2"/>
        <v>1488368</v>
      </c>
      <c r="L15" s="13">
        <f t="shared" si="2"/>
        <v>1518487</v>
      </c>
      <c r="M15" s="13">
        <f t="shared" si="2"/>
        <v>1512326</v>
      </c>
    </row>
    <row r="16" spans="1:13" ht="16.5" thickTop="1" thickBot="1" x14ac:dyDescent="0.4">
      <c r="A16" s="24" t="s">
        <v>2</v>
      </c>
      <c r="B16" s="24" t="s">
        <v>2</v>
      </c>
      <c r="C16" s="11">
        <v>-1077939</v>
      </c>
      <c r="D16" s="11">
        <v>-1141713</v>
      </c>
      <c r="E16" s="11">
        <f t="shared" ref="E16:K16" si="3">E9+E15</f>
        <v>-696773</v>
      </c>
      <c r="F16" s="11">
        <f t="shared" si="3"/>
        <v>-1036282</v>
      </c>
      <c r="G16" s="11">
        <f t="shared" si="3"/>
        <v>-1573344</v>
      </c>
      <c r="H16" s="11">
        <f t="shared" si="3"/>
        <v>-1909536</v>
      </c>
      <c r="I16" s="11">
        <f t="shared" si="3"/>
        <v>-1840994</v>
      </c>
      <c r="J16" s="11">
        <f t="shared" si="3"/>
        <v>-1982051.4700000002</v>
      </c>
      <c r="K16" s="11">
        <f t="shared" si="3"/>
        <v>-126914.82000000007</v>
      </c>
      <c r="L16" s="11">
        <f>SUM(L9+L15)</f>
        <v>-1462307.56</v>
      </c>
      <c r="M16" s="11">
        <f>SUM(M9+M15)</f>
        <v>-1922410.4900000002</v>
      </c>
    </row>
    <row r="17" spans="1:9" ht="15" thickTop="1" x14ac:dyDescent="0.35">
      <c r="A17" s="16"/>
      <c r="B17" s="16"/>
      <c r="C17" s="16"/>
      <c r="D17" s="16"/>
      <c r="E17" s="3"/>
      <c r="F17" s="4"/>
      <c r="G17" s="4"/>
      <c r="H17" s="4"/>
      <c r="I17" s="3"/>
    </row>
    <row r="21" spans="1:9" x14ac:dyDescent="0.35">
      <c r="H2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ParkingAccount2022_23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Ra26</dc:creator>
  <cp:lastModifiedBy>Cath Bentley</cp:lastModifiedBy>
  <dcterms:created xsi:type="dcterms:W3CDTF">2017-11-20T16:05:09Z</dcterms:created>
  <dcterms:modified xsi:type="dcterms:W3CDTF">2024-02-09T15:50:15Z</dcterms:modified>
</cp:coreProperties>
</file>